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9C85FD21-BDFD-4D9D-A62D-7F304A5050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9" i="18" l="1"/>
  <c r="H296" i="18" l="1"/>
  <c r="F258" i="18" l="1"/>
  <c r="I258" i="18" s="1"/>
  <c r="J258" i="18" s="1"/>
  <c r="F76" i="18"/>
  <c r="O76" i="18" s="1"/>
  <c r="F447" i="18"/>
  <c r="O447" i="18" s="1"/>
  <c r="F446" i="18"/>
  <c r="M446" i="18" s="1"/>
  <c r="O258" i="18" l="1"/>
  <c r="K258" i="18"/>
  <c r="L258" i="18" s="1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N258" i="18" l="1"/>
  <c r="L76" i="18"/>
  <c r="N76" i="18" s="1"/>
  <c r="L446" i="18"/>
  <c r="N446" i="18" s="1"/>
  <c r="L447" i="18"/>
  <c r="N447" i="18" s="1"/>
  <c r="H278" i="18"/>
  <c r="H298" i="18"/>
  <c r="H302" i="18"/>
  <c r="H276" i="18"/>
  <c r="H300" i="18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0" i="18" l="1"/>
  <c r="I450" i="18" s="1"/>
  <c r="F437" i="18"/>
  <c r="M450" i="18" l="1"/>
  <c r="K450" i="18"/>
  <c r="O450" i="18"/>
  <c r="M437" i="18"/>
  <c r="K437" i="18"/>
  <c r="I437" i="18"/>
  <c r="J437" i="18" s="1"/>
  <c r="L437" i="18" l="1"/>
  <c r="N437" i="18" s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L282" i="18" l="1"/>
  <c r="N282" i="18" s="1"/>
  <c r="M448" i="18"/>
  <c r="O448" i="18"/>
  <c r="K448" i="18"/>
  <c r="I448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242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H179" i="18"/>
  <c r="H314" i="18"/>
  <c r="F225" i="18" l="1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K257" i="18"/>
  <c r="J445" i="18"/>
  <c r="L445" i="18" s="1"/>
  <c r="N445" i="18" s="1"/>
  <c r="J452" i="18"/>
  <c r="L452" i="18" s="1"/>
  <c r="N452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I225" i="18" l="1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3" i="18"/>
  <c r="N453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4" i="18"/>
  <c r="L454" i="18" s="1"/>
  <c r="N454" i="18" s="1"/>
  <c r="J404" i="18"/>
  <c r="J214" i="18"/>
  <c r="J225" i="18" s="1"/>
  <c r="J102" i="18"/>
  <c r="J319" i="18"/>
  <c r="J394" i="18"/>
  <c r="J242" i="18"/>
  <c r="L242" i="18"/>
  <c r="J156" i="18"/>
  <c r="J10" i="18"/>
  <c r="J167" i="18"/>
  <c r="J95" i="18"/>
  <c r="J129" i="18"/>
  <c r="J184" i="18"/>
  <c r="J58" i="18"/>
  <c r="J449" i="18"/>
  <c r="L449" i="18" s="1"/>
  <c r="N449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56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156" i="18"/>
  <c r="N58" i="18"/>
  <c r="N10" i="18"/>
  <c r="N95" i="18"/>
  <c r="N129" i="18"/>
  <c r="U242" i="18"/>
  <c r="T242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<sst xmlns="http://schemas.openxmlformats.org/spreadsheetml/2006/main" count="1386" uniqueCount="465">
  <si>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</si>
  <si>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</si>
  <si>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</si>
  <si>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</si>
  <si>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</si>
  <si>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</si>
  <si>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</si>
  <si>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</si>
  <si>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</si>
  <si>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</si>
  <si>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</si>
  <si>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</si>
  <si>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</si>
  <si>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</si>
  <si>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</si>
  <si>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</si>
  <si>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</si>
  <si>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</si>
  <si>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</si>
  <si>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</si>
  <si>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</si>
  <si>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</si>
  <si>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</si>
  <si>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</si>
  <si>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</si>
  <si>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</si>
  <si>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</si>
  <si>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</si>
  <si>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</si>
  <si>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</si>
  <si>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</si>
  <si>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</si>
  <si>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</si>
  <si>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</si>
  <si>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</si>
  <si>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</si>
  <si>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</si>
  <si>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</si>
  <si>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</si>
  <si>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</si>
  <si>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</si>
  <si>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</si>
  <si>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</si>
  <si>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</si>
  <si>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</si>
  <si>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</si>
  <si>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</si>
  <si>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</si>
  <si>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</si>
  <si>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</si>
  <si>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</si>
  <si>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</si>
  <si>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</si>
  <si>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</si>
  <si>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</si>
  <si>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</si>
  <si>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</si>
  <si>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</si>
  <si>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</si>
  <si>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</si>
  <si>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</si>
  <si>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</si>
  <si>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</si>
  <si>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</si>
  <si>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</si>
  <si>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</si>
  <si>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</si>
  <si>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</si>
  <si>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</si>
  <si>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</si>
  <si>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</si>
  <si>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</si>
  <si>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</si>
  <si>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</si>
  <si>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</si>
  <si>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</si>
  <si>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</si>
  <si>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</si>
  <si>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</si>
  <si>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</si>
  <si>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</si>
  <si>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</si>
  <si>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</si>
  <si>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</si>
  <si>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</si>
  <si>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</si>
  <si>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</si>
  <si>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</si>
  <si>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</si>
  <si>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</si>
  <si>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</si>
  <si>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</si>
  <si>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</si>
  <si>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</si>
  <si>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</si>
  <si>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</si>
  <si>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</si>
  <si>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</si>
  <si>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</si>
  <si>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</si>
  <si>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</si>
  <si>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</si>
  <si>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</si>
  <si>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</si>
  <si>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</si>
  <si>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</si>
  <si>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</si>
  <si>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</si>
  <si>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</si>
  <si>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</si>
  <si>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</si>
  <si>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</si>
  <si>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</si>
  <si>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</si>
  <si>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</si>
  <si>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</si>
  <si>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</si>
  <si>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</si>
  <si>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</si>
  <si>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</si>
  <si>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</si>
  <si>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</si>
  <si>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</si>
  <si>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</si>
  <si>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</si>
  <si>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</si>
  <si>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</si>
  <si>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</si>
  <si>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</si>
  <si>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</si>
  <si>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</si>
  <si>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</si>
  <si>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</si>
  <si>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</si>
  <si>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</si>
  <si>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</si>
  <si>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</si>
  <si>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</si>
  <si>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</si>
  <si>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</si>
  <si>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</si>
  <si>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</si>
  <si>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</si>
  <si>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</si>
  <si>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</si>
  <si>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</si>
  <si>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</si>
  <si>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</si>
  <si>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</si>
  <si>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</si>
  <si>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</si>
  <si>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</si>
  <si>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</si>
  <si>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</si>
  <si>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</si>
  <si>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</si>
  <si>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</si>
  <si>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</si>
  <si>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</si>
  <si>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</si>
  <si>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</si>
  <si>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</si>
  <si>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</si>
  <si>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</si>
  <si>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</si>
  <si>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</si>
  <si>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</si>
  <si>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</si>
  <si>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</si>
  <si>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</si>
  <si>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</si>
  <si>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</si>
  <si>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</si>
  <si>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</si>
  <si>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</si>
  <si>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</si>
  <si>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</si>
  <si>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</si>
  <si>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</si>
  <si>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</si>
  <si>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</si>
  <si>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</si>
  <si>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</si>
  <si>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</si>
  <si>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</si>
  <si>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</si>
  <si>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</si>
  <si>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</si>
  <si>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</si>
  <si>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</si>
  <si>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</si>
  <si>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</si>
  <si>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</si>
  <si>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</si>
  <si>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</si>
  <si>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</si>
  <si>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</si>
  <si>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</si>
  <si>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</si>
  <si>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</si>
  <si>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</si>
  <si>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</si>
  <si>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</si>
  <si>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</si>
  <si>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</si>
  <si>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</si>
  <si>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</si>
  <si>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</si>
  <si>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</si>
  <si>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</si>
  <si>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</si>
  <si>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</si>
  <si>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</si>
  <si>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</si>
  <si>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</si>
  <si>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</si>
  <si>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</si>
  <si>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</si>
  <si>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</si>
  <si>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</si>
  <si>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</si>
  <si>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</si>
  <si>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</si>
  <si>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</si>
  <si>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</si>
  <si>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</si>
  <si>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</si>
  <si>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</si>
  <si>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</si>
  <si>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</si>
  <si>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</si>
  <si>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</si>
  <si>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</si>
  <si>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</si>
  <si>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</si>
  <si>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</si>
  <si>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</si>
  <si>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</si>
  <si>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</si>
  <si>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</si>
  <si>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</si>
  <si>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</si>
  <si>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</si>
  <si>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</si>
  <si>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</si>
  <si>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</si>
  <si>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</si>
  <si>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</si>
  <si>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</si>
  <si>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</si>
  <si>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</si>
  <si>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</si>
  <si>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</si>
  <si>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</si>
  <si>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</si>
  <si>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</si>
  <si>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</si>
  <si>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</si>
  <si>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</si>
  <si>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</si>
  <si>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</si>
  <si>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</si>
  <si>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</si>
  <si>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</si>
  <si>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</si>
  <si>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</si>
  <si>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</si>
  <si>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</si>
  <si>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</si>
  <si>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</si>
  <si>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</si>
  <si>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</si>
  <si>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</si>
  <si>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</si>
  <si>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</si>
  <si>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</si>
  <si>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</si>
  <si>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</si>
  <si>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</si>
  <si>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</si>
  <si>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</si>
  <si>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</si>
  <si>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</si>
  <si>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</si>
  <si>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</si>
  <si>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</si>
  <si>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</si>
  <si>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</si>
  <si>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</si>
  <si>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</si>
  <si>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</si>
  <si>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</si>
  <si>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</si>
  <si>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</si>
  <si>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</si>
  <si>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</si>
  <si>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</si>
  <si>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</si>
  <si>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</si>
  <si>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</si>
  <si>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</si>
  <si>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</si>
  <si>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</si>
  <si>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</si>
  <si>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</si>
  <si>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</si>
  <si>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</si>
  <si>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</si>
  <si>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</si>
  <si>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</si>
  <si>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</si>
  <si>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</si>
  <si>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</si>
  <si>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</si>
  <si>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</si>
  <si>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</si>
  <si>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</si>
  <si>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</si>
  <si>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</si>
  <si>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</si>
  <si>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</si>
  <si>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</si>
  <si>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</si>
  <si>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</si>
  <si>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</si>
  <si>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</si>
  <si>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</si>
  <si>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</si>
  <si>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</si>
  <si>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</si>
  <si>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</si>
  <si>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</si>
  <si>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</si>
  <si>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</si>
  <si>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</si>
  <si>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</si>
  <si>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</si>
  <si>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</si>
  <si>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</si>
  <si>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</si>
  <si>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</si>
  <si>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</si>
  <si>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</si>
  <si>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</si>
  <si>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</si>
  <si>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</si>
  <si>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</si>
  <si>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</si>
  <si>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</si>
  <si>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</si>
  <si>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</si>
  <si>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</si>
  <si>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</si>
  <si>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</si>
  <si>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</si>
  <si>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</si>
  <si>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</si>
  <si>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</si>
  <si>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</si>
  <si>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</si>
  <si>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</si>
  <si>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</si>
  <si>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</si>
  <si>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</si>
  <si>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</si>
  <si>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</si>
  <si>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</si>
  <si>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</si>
  <si>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</si>
  <si>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</si>
  <si>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</si>
  <si>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</si>
  <si>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</si>
  <si>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</si>
  <si>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</si>
  <si>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</si>
  <si>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</si>
  <si>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</si>
  <si>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</si>
  <si>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</si>
  <si>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</si>
  <si>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</si>
  <si>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</si>
  <si>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</si>
  <si>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</si>
  <si>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</si>
  <si>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</si>
  <si>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</si>
  <si>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</si>
  <si>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</si>
  <si>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</si>
  <si>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</si>
  <si>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</si>
  <si>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</si>
  <si>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</si>
  <si>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</si>
  <si>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</si>
  <si>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</si>
  <si>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</si>
  <si>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</si>
  <si>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</si>
  <si>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</si>
  <si>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</si>
  <si>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</si>
  <si>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</si>
  <si>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</si>
  <si>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</si>
  <si>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</si>
  <si>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</si>
  <si>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</si>
  <si>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</si>
  <si>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</si>
  <si>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</si>
  <si>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</si>
  <si>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</si>
  <si>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</si>
  <si>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</si>
  <si>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</si>
  <si>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</si>
  <si>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</si>
  <si>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</si>
  <si>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</si>
  <si>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</si>
  <si>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</si>
  <si>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</si>
  <si>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</si>
  <si>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</si>
  <si>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</si>
  <si>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</si>
  <si>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</si>
  <si>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</si>
  <si>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</si>
  <si>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</si>
  <si>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</si>
  <si>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</si>
  <si>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</si>
  <si>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</si>
  <si>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</si>
  <si>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</si>
  <si>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</si>
  <si>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</si>
  <si>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</si>
  <si>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</si>
  <si>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</si>
  <si>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</si>
  <si>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</si>
  <si>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</si>
  <si>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</si>
  <si>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</si>
  <si>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</si>
  <si>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</si>
  <si>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</si>
  <si>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</si>
  <si>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</si>
  <si>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</si>
  <si>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</si>
  <si>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</si>
  <si>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</si>
  <si>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</si>
  <si>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</si>
  <si>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</si>
  <si>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PERIODO DEL 01 AL 15 DE AGOSTO DEL 2023</t>
  </si>
  <si>
    <t>RICARDO SANCHEZ DOROTEO</t>
  </si>
  <si>
    <t>JONATHAN ISRAEL CASTELLON CAZARES</t>
  </si>
  <si>
    <t>POLICIA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</si>
</sst>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1274735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187335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20" zoomScaleNormal="120" workbookViewId="0">
      <selection activeCell="R10" sqref="R10"/>
    </sheetView>
  </sheetViews>
  <sheetFormatPr baseColWidth="10" defaultColWidth="11.42578125" defaultRowHeight="12" x14ac:dyDescent="0.25"/>
  <cols>
    <col min="1" max="1" width="4.42578125" style="11" bestFit="1" customWidth="1"/>
    <col min="2" max="2" width="27.85546875" style="16" bestFit="1" customWidth="1"/>
    <col min="3" max="3" width="45.14062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8.7109375" style="11" bestFit="1" customWidth="1"/>
    <col min="8" max="8" width="7.85546875" style="11" bestFit="1" customWidth="1"/>
    <col min="9" max="10" width="8.7109375" style="11" hidden="1" customWidth="1"/>
    <col min="11" max="11" width="6" style="11" hidden="1" customWidth="1"/>
    <col min="12" max="13" width="7.85546875" style="11" hidden="1" customWidth="1"/>
    <col min="14" max="14" width="9.5703125" style="78" bestFit="1" customWidth="1"/>
    <col min="15" max="15" width="8.5703125" style="11" bestFit="1" customWidth="1"/>
    <col min="16" max="16" width="8.7109375" style="11" bestFit="1" customWidth="1"/>
    <col min="17" max="17" width="8.7109375" style="10" bestFit="1" customWidth="1"/>
    <col min="18" max="18" width="9.42578125" style="11" bestFit="1" customWidth="1"/>
    <col min="19" max="19" width="8.2851562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44" t="s">
        <v>228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28.5" x14ac:dyDescent="0.25">
      <c r="A2" s="145" t="s">
        <v>347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28.5" x14ac:dyDescent="0.25">
      <c r="A3" s="142" t="s">
        <v>354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21" ht="21" x14ac:dyDescent="0.25">
      <c r="A4" s="143" t="s">
        <v>461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2"/>
      <c r="O5" s="14"/>
      <c r="P5" s="14"/>
      <c r="Q5" s="14"/>
      <c r="R5" s="14"/>
      <c r="S5" s="14"/>
      <c r="T5" s="14"/>
      <c r="U5" s="14"/>
    </row>
    <row r="6" spans="1:21" x14ac:dyDescent="0.25">
      <c r="A6" s="141" t="s">
        <v>412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152</v>
      </c>
      <c r="J7" s="23" t="s">
        <v>153</v>
      </c>
      <c r="K7" s="23" t="s">
        <v>154</v>
      </c>
      <c r="L7" s="23" t="s">
        <v>155</v>
      </c>
      <c r="M7" s="20" t="s">
        <v>156</v>
      </c>
      <c r="N7" s="73" t="s">
        <v>52</v>
      </c>
      <c r="O7" s="65" t="s">
        <v>53</v>
      </c>
      <c r="P7" s="20" t="s">
        <v>15</v>
      </c>
      <c r="Q7" s="20" t="s">
        <v>231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360</v>
      </c>
      <c r="C8" s="26" t="s">
        <v>65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1">
        <f t="shared" ref="N8:N16" si="1">M8+L8</f>
        <v>1818.1874640000001</v>
      </c>
      <c r="O8" s="74">
        <f>VLOOKUP($F$8,Tabsub,3)</f>
        <v>0</v>
      </c>
      <c r="P8" s="29">
        <v>0</v>
      </c>
      <c r="Q8" s="29">
        <v>0</v>
      </c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361</v>
      </c>
      <c r="C9" s="21" t="s">
        <v>65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1">
        <f>+M9+L9</f>
        <v>1818.1874640000001</v>
      </c>
      <c r="O9" s="74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362</v>
      </c>
      <c r="C10" s="26" t="s">
        <v>65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101">
        <f t="shared" si="1"/>
        <v>1818.1874640000001</v>
      </c>
      <c r="O10" s="74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363</v>
      </c>
      <c r="C11" s="32" t="s">
        <v>65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101">
        <f t="shared" si="1"/>
        <v>1818.1874640000001</v>
      </c>
      <c r="O11" s="74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364</v>
      </c>
      <c r="C12" s="33" t="s">
        <v>65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101">
        <f t="shared" si="1"/>
        <v>1818.1874640000001</v>
      </c>
      <c r="O12" s="74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365</v>
      </c>
      <c r="C13" s="32" t="s">
        <v>65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101">
        <f>+L13+M13</f>
        <v>1818.1874640000001</v>
      </c>
      <c r="O13" s="74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366</v>
      </c>
      <c r="C14" s="33" t="s">
        <v>65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101">
        <f>+L14+M14</f>
        <v>1818.1874640000001</v>
      </c>
      <c r="O14" s="74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367</v>
      </c>
      <c r="C15" s="32" t="s">
        <v>65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101">
        <f t="shared" si="1"/>
        <v>1818.1874640000001</v>
      </c>
      <c r="O15" s="74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12" customHeight="1" x14ac:dyDescent="0.25">
      <c r="A16" s="24">
        <v>9</v>
      </c>
      <c r="B16" s="25" t="s">
        <v>368</v>
      </c>
      <c r="C16" s="26" t="s">
        <v>65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101">
        <f t="shared" si="1"/>
        <v>1818.1874640000001</v>
      </c>
      <c r="O16" s="74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232</v>
      </c>
      <c r="C17" s="26" t="s">
        <v>229</v>
      </c>
      <c r="D17" s="27"/>
      <c r="E17" s="28"/>
      <c r="F17" s="29"/>
      <c r="G17" s="28"/>
      <c r="H17" s="28"/>
      <c r="I17" s="28"/>
      <c r="J17" s="29"/>
      <c r="K17" s="31"/>
      <c r="L17" s="28"/>
      <c r="M17" s="74"/>
      <c r="N17" s="74"/>
      <c r="O17" s="74"/>
      <c r="P17" s="29">
        <v>0</v>
      </c>
      <c r="Q17" s="29">
        <v>0</v>
      </c>
      <c r="R17" s="29">
        <v>0</v>
      </c>
      <c r="S17" s="29">
        <v>0</v>
      </c>
      <c r="T17" s="29"/>
      <c r="U17" s="29"/>
    </row>
    <row r="18" spans="1:21" x14ac:dyDescent="0.25">
      <c r="A18" s="24">
        <v>11</v>
      </c>
      <c r="B18" s="25" t="s">
        <v>221</v>
      </c>
      <c r="C18" s="25" t="s">
        <v>66</v>
      </c>
      <c r="D18" s="27">
        <v>15</v>
      </c>
      <c r="E18" s="34">
        <v>263.55</v>
      </c>
      <c r="F18" s="35">
        <f>D18*E18</f>
        <v>3953.25</v>
      </c>
      <c r="G18" s="28">
        <v>400</v>
      </c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3"/>
        <v>90.183231999999975</v>
      </c>
      <c r="M18" s="34">
        <f>VLOOKUP($F$18,Tabisr,3)</f>
        <v>183.45</v>
      </c>
      <c r="N18" s="77">
        <f>M18+L18</f>
        <v>273.63323199999996</v>
      </c>
      <c r="O18" s="74">
        <f>VLOOKUP($F$18,Tabsub,3)</f>
        <v>0</v>
      </c>
      <c r="P18" s="29">
        <v>0</v>
      </c>
      <c r="Q18" s="29">
        <v>0</v>
      </c>
      <c r="R18" s="29">
        <v>0</v>
      </c>
      <c r="S18" s="29">
        <v>0</v>
      </c>
      <c r="T18" s="29">
        <v>2024.6167679999999</v>
      </c>
      <c r="U18" s="36">
        <v>1624.6167679999999</v>
      </c>
    </row>
    <row r="19" spans="1:21" x14ac:dyDescent="0.25">
      <c r="A19" s="38"/>
      <c r="B19" s="39"/>
      <c r="C19" s="39"/>
      <c r="D19" s="40" t="s">
        <v>253</v>
      </c>
      <c r="E19" s="41"/>
      <c r="F19" s="42">
        <f>SUM(F8:F18)</f>
        <v>115241.84999999998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5">
        <f t="shared" ref="N19" si="4">SUM(N8:N18)</f>
        <v>16637.320408000003</v>
      </c>
      <c r="O19" s="76">
        <v>0</v>
      </c>
      <c r="P19" s="42">
        <v>12090</v>
      </c>
      <c r="Q19" s="42">
        <v>805</v>
      </c>
      <c r="R19" s="42">
        <v>0</v>
      </c>
      <c r="S19" s="42">
        <v>0</v>
      </c>
      <c r="T19" s="42">
        <v>86109.529592000006</v>
      </c>
      <c r="U19" s="42">
        <v>85709.529592000006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5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5"/>
      <c r="O21" s="51"/>
      <c r="P21" s="42"/>
      <c r="Q21" s="42"/>
      <c r="R21" s="42"/>
      <c r="S21" s="42"/>
      <c r="T21" s="42"/>
      <c r="U21" s="42"/>
    </row>
    <row r="22" spans="1:21" x14ac:dyDescent="0.25">
      <c r="A22" s="141" t="s">
        <v>185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152</v>
      </c>
      <c r="J23" s="23" t="s">
        <v>153</v>
      </c>
      <c r="K23" s="23" t="s">
        <v>154</v>
      </c>
      <c r="L23" s="23" t="s">
        <v>155</v>
      </c>
      <c r="M23" s="20" t="s">
        <v>156</v>
      </c>
      <c r="N23" s="73" t="s">
        <v>52</v>
      </c>
      <c r="O23" s="65" t="s">
        <v>53</v>
      </c>
      <c r="P23" s="20" t="s">
        <v>15</v>
      </c>
      <c r="Q23" s="20" t="s">
        <v>231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333</v>
      </c>
      <c r="C24" s="18" t="s">
        <v>168</v>
      </c>
      <c r="D24" s="27">
        <v>15</v>
      </c>
      <c r="E24" s="34">
        <v>1787.61</v>
      </c>
      <c r="F24" s="36">
        <f t="shared" ref="F24:F30" si="5">D24*E24</f>
        <v>26814.149999999998</v>
      </c>
      <c r="G24" s="28"/>
      <c r="H24" s="28"/>
      <c r="I24" s="34">
        <f>VLOOKUP($F$24,Tabisr,1)</f>
        <v>24292.66</v>
      </c>
      <c r="J24" s="36">
        <f t="shared" ref="J24:J30" si="6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7">
        <f t="shared" ref="N24:N30" si="7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341</v>
      </c>
      <c r="C25" s="25" t="s">
        <v>230</v>
      </c>
      <c r="D25" s="27">
        <v>15</v>
      </c>
      <c r="E25" s="34">
        <v>661.33</v>
      </c>
      <c r="F25" s="34">
        <f t="shared" si="5"/>
        <v>9919.9500000000007</v>
      </c>
      <c r="G25" s="34"/>
      <c r="H25" s="45"/>
      <c r="I25" s="34">
        <f>VLOOKUP($F$25,Tabisr,1)</f>
        <v>7641.91</v>
      </c>
      <c r="J25" s="36">
        <f t="shared" si="6"/>
        <v>2278.0400000000009</v>
      </c>
      <c r="K25" s="37">
        <f>VLOOKUP($F$25,Tabisr,4)</f>
        <v>0.21360000000000001</v>
      </c>
      <c r="L25" s="34">
        <f t="shared" ref="L25:L30" si="8">+J25*K25</f>
        <v>486.58934400000021</v>
      </c>
      <c r="M25" s="34">
        <f>VLOOKUP($F$25,Tabisr,3)</f>
        <v>809.25</v>
      </c>
      <c r="N25" s="102">
        <f t="shared" si="7"/>
        <v>1295.8393440000002</v>
      </c>
      <c r="O25" s="34">
        <f>VLOOKUP($F$25,Tabsub,3)</f>
        <v>0</v>
      </c>
      <c r="P25" s="28">
        <v>0</v>
      </c>
      <c r="Q25" s="28">
        <v>0</v>
      </c>
      <c r="R25" s="28">
        <v>0</v>
      </c>
      <c r="S25" s="28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255</v>
      </c>
      <c r="C26" s="25" t="s">
        <v>181</v>
      </c>
      <c r="D26" s="27">
        <v>15</v>
      </c>
      <c r="E26" s="34">
        <v>536.54</v>
      </c>
      <c r="F26" s="34">
        <f t="shared" si="5"/>
        <v>8048.0999999999995</v>
      </c>
      <c r="G26" s="28"/>
      <c r="H26" s="28"/>
      <c r="I26" s="34">
        <f>VLOOKUP($F$26,Tabisr,1)</f>
        <v>7641.91</v>
      </c>
      <c r="J26" s="36">
        <f t="shared" si="6"/>
        <v>406.1899999999996</v>
      </c>
      <c r="K26" s="37">
        <f>VLOOKUP($F$26,Tabisr,4)</f>
        <v>0.21360000000000001</v>
      </c>
      <c r="L26" s="34">
        <f t="shared" si="8"/>
        <v>86.76218399999992</v>
      </c>
      <c r="M26" s="34">
        <f>VLOOKUP($F$26,Tabisr,3)</f>
        <v>809.25</v>
      </c>
      <c r="N26" s="102">
        <f t="shared" si="7"/>
        <v>896.01218399999993</v>
      </c>
      <c r="O26" s="34">
        <f>VLOOKUP($F$26,Tabsub,3)</f>
        <v>0</v>
      </c>
      <c r="P26" s="28">
        <v>0</v>
      </c>
      <c r="Q26" s="28">
        <v>0</v>
      </c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180</v>
      </c>
      <c r="C27" s="25" t="s">
        <v>182</v>
      </c>
      <c r="D27" s="27">
        <v>15</v>
      </c>
      <c r="E27" s="34">
        <v>536.54</v>
      </c>
      <c r="F27" s="34">
        <f t="shared" si="5"/>
        <v>8048.0999999999995</v>
      </c>
      <c r="G27" s="28"/>
      <c r="H27" s="28"/>
      <c r="I27" s="34">
        <f>VLOOKUP($F$27,Tabisr,1)</f>
        <v>7641.91</v>
      </c>
      <c r="J27" s="36">
        <f t="shared" si="6"/>
        <v>406.1899999999996</v>
      </c>
      <c r="K27" s="37">
        <f>VLOOKUP($F$27,Tabisr,4)</f>
        <v>0.21360000000000001</v>
      </c>
      <c r="L27" s="34">
        <f t="shared" si="8"/>
        <v>86.76218399999992</v>
      </c>
      <c r="M27" s="34">
        <f>VLOOKUP($F$27,Tabisr,3)</f>
        <v>809.25</v>
      </c>
      <c r="N27" s="102">
        <f t="shared" si="7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212</v>
      </c>
      <c r="C28" s="18" t="s">
        <v>66</v>
      </c>
      <c r="D28" s="27">
        <v>15</v>
      </c>
      <c r="E28" s="34">
        <v>263.56</v>
      </c>
      <c r="F28" s="34">
        <f t="shared" si="5"/>
        <v>3953.4</v>
      </c>
      <c r="G28" s="28">
        <v>400</v>
      </c>
      <c r="H28" s="28"/>
      <c r="I28" s="34">
        <f>VLOOKUP($F$28,Tabisr,1)</f>
        <v>3124.36</v>
      </c>
      <c r="J28" s="36">
        <f t="shared" si="6"/>
        <v>829.04</v>
      </c>
      <c r="K28" s="37">
        <f>VLOOKUP($F$28,Tabisr,4)</f>
        <v>0.10879999999999999</v>
      </c>
      <c r="L28" s="34">
        <f t="shared" si="8"/>
        <v>90.199551999999997</v>
      </c>
      <c r="M28" s="34">
        <f>VLOOKUP($F$28,Tabisr,3)</f>
        <v>183.45</v>
      </c>
      <c r="N28" s="102">
        <f t="shared" si="7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430</v>
      </c>
      <c r="C29" s="25" t="s">
        <v>429</v>
      </c>
      <c r="D29" s="27">
        <v>15</v>
      </c>
      <c r="E29" s="34">
        <v>661.33</v>
      </c>
      <c r="F29" s="34">
        <f t="shared" si="5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8"/>
        <v>486.58934400000021</v>
      </c>
      <c r="M29" s="34">
        <f>VLOOKUP($F$29,Tabisr,3)</f>
        <v>809.25</v>
      </c>
      <c r="N29" s="102">
        <f t="shared" si="7"/>
        <v>1295.8393440000002</v>
      </c>
      <c r="O29" s="34">
        <f>VLOOKUP($F$29,Tabsub,3)</f>
        <v>0</v>
      </c>
      <c r="P29" s="28">
        <v>0</v>
      </c>
      <c r="Q29" s="28">
        <v>0</v>
      </c>
      <c r="R29" s="28">
        <v>0</v>
      </c>
      <c r="S29" s="28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357</v>
      </c>
      <c r="C30" s="25" t="s">
        <v>295</v>
      </c>
      <c r="D30" s="27">
        <v>15</v>
      </c>
      <c r="E30" s="34">
        <v>661.33</v>
      </c>
      <c r="F30" s="34">
        <f t="shared" si="5"/>
        <v>9919.9500000000007</v>
      </c>
      <c r="G30" s="34"/>
      <c r="H30" s="45"/>
      <c r="I30" s="34">
        <f>VLOOKUP($F$30,Tabisr,1)</f>
        <v>7641.91</v>
      </c>
      <c r="J30" s="36">
        <f t="shared" si="6"/>
        <v>2278.0400000000009</v>
      </c>
      <c r="K30" s="37">
        <f>VLOOKUP($F$30,Tabisr,4)</f>
        <v>0.21360000000000001</v>
      </c>
      <c r="L30" s="34">
        <f t="shared" si="8"/>
        <v>486.58934400000021</v>
      </c>
      <c r="M30" s="34">
        <f>VLOOKUP($F$30,Tabisr,3)</f>
        <v>809.25</v>
      </c>
      <c r="N30" s="102">
        <f t="shared" si="7"/>
        <v>1295.8393440000002</v>
      </c>
      <c r="O30" s="34">
        <f>VLOOKUP($F$30,Tabsub,3)</f>
        <v>0</v>
      </c>
      <c r="P30" s="28">
        <v>0</v>
      </c>
      <c r="Q30" s="28">
        <v>0</v>
      </c>
      <c r="R30" s="28">
        <v>0</v>
      </c>
      <c r="S30" s="28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7">
        <f t="shared" ref="F31:N31" si="9">SUM(F24:F30)</f>
        <v>76623.599999999991</v>
      </c>
      <c r="G31" s="47">
        <f>SUM(G24:G30)</f>
        <v>400</v>
      </c>
      <c r="H31" s="47">
        <f t="shared" si="9"/>
        <v>0</v>
      </c>
      <c r="I31" s="47"/>
      <c r="J31" s="47"/>
      <c r="K31" s="47"/>
      <c r="L31" s="47"/>
      <c r="M31" s="47"/>
      <c r="N31" s="48">
        <f t="shared" si="9"/>
        <v>11267.388951999999</v>
      </c>
      <c r="O31" s="129">
        <v>0</v>
      </c>
      <c r="P31" s="47">
        <v>0</v>
      </c>
      <c r="Q31" s="47">
        <v>3560</v>
      </c>
      <c r="R31" s="47">
        <v>0</v>
      </c>
      <c r="S31" s="47">
        <v>0</v>
      </c>
      <c r="T31" s="47">
        <v>62196.211047999997</v>
      </c>
      <c r="U31" s="47">
        <v>61796.211047999997</v>
      </c>
    </row>
    <row r="32" spans="1:21" x14ac:dyDescent="0.25">
      <c r="A32" s="38"/>
      <c r="B32" s="39"/>
      <c r="C32" s="19"/>
      <c r="D32" s="40"/>
      <c r="E32" s="41"/>
      <c r="F32" s="47"/>
      <c r="G32" s="47"/>
      <c r="H32" s="47"/>
      <c r="I32" s="47"/>
      <c r="J32" s="47"/>
      <c r="K32" s="47"/>
      <c r="L32" s="47"/>
      <c r="M32" s="47"/>
      <c r="N32" s="48"/>
      <c r="O32" s="129"/>
      <c r="P32" s="47"/>
      <c r="Q32" s="47"/>
      <c r="R32" s="47"/>
      <c r="S32" s="47"/>
      <c r="T32" s="47"/>
      <c r="U32" s="47"/>
    </row>
    <row r="33" spans="1:21" x14ac:dyDescent="0.25">
      <c r="A33" s="38"/>
      <c r="B33" s="39"/>
      <c r="C33" s="19"/>
      <c r="D33" s="40"/>
      <c r="E33" s="41"/>
      <c r="F33" s="47"/>
      <c r="G33" s="47"/>
      <c r="H33" s="47"/>
      <c r="I33" s="47"/>
      <c r="J33" s="47"/>
      <c r="K33" s="47"/>
      <c r="L33" s="47"/>
      <c r="M33" s="47"/>
      <c r="N33" s="48"/>
      <c r="O33" s="129"/>
      <c r="P33" s="47"/>
      <c r="Q33" s="47"/>
      <c r="R33" s="47"/>
      <c r="S33" s="47"/>
      <c r="T33" s="47"/>
      <c r="U33" s="47"/>
    </row>
    <row r="34" spans="1:21" x14ac:dyDescent="0.25">
      <c r="A34" s="141" t="s">
        <v>186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152</v>
      </c>
      <c r="J35" s="23" t="s">
        <v>153</v>
      </c>
      <c r="K35" s="23" t="s">
        <v>154</v>
      </c>
      <c r="L35" s="23" t="s">
        <v>155</v>
      </c>
      <c r="M35" s="20" t="s">
        <v>156</v>
      </c>
      <c r="N35" s="73" t="s">
        <v>52</v>
      </c>
      <c r="O35" s="65" t="s">
        <v>53</v>
      </c>
      <c r="P35" s="20" t="s">
        <v>15</v>
      </c>
      <c r="Q35" s="20" t="s">
        <v>231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15</v>
      </c>
      <c r="E36" s="125">
        <v>943.95</v>
      </c>
      <c r="F36" s="126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98</v>
      </c>
      <c r="C37" s="26" t="s">
        <v>334</v>
      </c>
      <c r="D37" s="27">
        <v>15</v>
      </c>
      <c r="E37" s="62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4">
        <f>L37+M37</f>
        <v>1295.8393440000002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7" t="s">
        <v>307</v>
      </c>
      <c r="C38" s="21" t="s">
        <v>78</v>
      </c>
      <c r="D38" s="27">
        <v>15</v>
      </c>
      <c r="E38" s="62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34">
        <v>0</v>
      </c>
      <c r="Q38" s="34">
        <v>0</v>
      </c>
      <c r="R38" s="34">
        <v>0</v>
      </c>
      <c r="S38" s="34">
        <v>0</v>
      </c>
      <c r="T38" s="29">
        <v>4295.6383679999999</v>
      </c>
      <c r="U38" s="36">
        <v>3895.6383679999999</v>
      </c>
    </row>
    <row r="39" spans="1:21" x14ac:dyDescent="0.25">
      <c r="A39" s="24">
        <v>22</v>
      </c>
      <c r="B39" s="25" t="s">
        <v>443</v>
      </c>
      <c r="C39" s="18" t="s">
        <v>293</v>
      </c>
      <c r="D39" s="27">
        <v>15</v>
      </c>
      <c r="E39" s="62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34">
        <v>0</v>
      </c>
      <c r="Q39" s="34">
        <v>0</v>
      </c>
      <c r="R39" s="34">
        <v>0</v>
      </c>
      <c r="S39" s="34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232</v>
      </c>
      <c r="C40" s="25" t="s">
        <v>292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34">
        <v>0</v>
      </c>
      <c r="Q40" s="34">
        <v>0</v>
      </c>
      <c r="R40" s="34">
        <v>0</v>
      </c>
      <c r="S40" s="34">
        <v>0</v>
      </c>
      <c r="T40" s="36"/>
      <c r="U40" s="112"/>
    </row>
    <row r="41" spans="1:21" x14ac:dyDescent="0.25">
      <c r="A41" s="24">
        <v>24</v>
      </c>
      <c r="B41" s="25" t="s">
        <v>232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393</v>
      </c>
      <c r="C42" s="18" t="s">
        <v>261</v>
      </c>
      <c r="D42" s="27"/>
      <c r="E42" s="34"/>
      <c r="F42" s="35"/>
      <c r="G42" s="28"/>
      <c r="H42" s="28"/>
      <c r="I42" s="34"/>
      <c r="J42" s="36"/>
      <c r="K42" s="37"/>
      <c r="L42" s="34"/>
      <c r="M42" s="34"/>
      <c r="N42" s="35"/>
      <c r="O42" s="34"/>
      <c r="P42" s="34">
        <v>0</v>
      </c>
      <c r="Q42" s="34">
        <v>0</v>
      </c>
      <c r="R42" s="34">
        <v>0</v>
      </c>
      <c r="S42" s="34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8">
        <f>SUM(F36:F42)</f>
        <v>33446.699999999997</v>
      </c>
      <c r="G43" s="47">
        <f>SUM(G36:G42)</f>
        <v>800</v>
      </c>
      <c r="H43" s="47">
        <f>SUM(H36:H42)</f>
        <v>0</v>
      </c>
      <c r="I43" s="47"/>
      <c r="J43" s="47"/>
      <c r="K43" s="47"/>
      <c r="L43" s="47"/>
      <c r="M43" s="47"/>
      <c r="N43" s="48">
        <f>SUM(N36:N42)</f>
        <v>4203.416432</v>
      </c>
      <c r="O43" s="129">
        <v>0</v>
      </c>
      <c r="P43" s="47">
        <v>900</v>
      </c>
      <c r="Q43" s="47">
        <v>2635</v>
      </c>
      <c r="R43" s="47">
        <v>0</v>
      </c>
      <c r="S43" s="47">
        <v>0</v>
      </c>
      <c r="T43" s="47">
        <v>31238.921935999999</v>
      </c>
      <c r="U43" s="47">
        <v>30038.921935999999</v>
      </c>
    </row>
    <row r="44" spans="1:21" x14ac:dyDescent="0.25">
      <c r="A44" s="38"/>
      <c r="B44" s="39"/>
      <c r="C44" s="19"/>
      <c r="D44" s="40"/>
      <c r="E44" s="41"/>
      <c r="F44" s="48"/>
      <c r="G44" s="47"/>
      <c r="H44" s="47"/>
      <c r="I44" s="47"/>
      <c r="J44" s="47"/>
      <c r="K44" s="47"/>
      <c r="L44" s="47"/>
      <c r="M44" s="47"/>
      <c r="N44" s="48"/>
      <c r="O44" s="129"/>
      <c r="P44" s="47"/>
      <c r="Q44" s="47"/>
      <c r="R44" s="47"/>
      <c r="S44" s="47"/>
      <c r="T44" s="47"/>
      <c r="U44" s="47"/>
    </row>
    <row r="45" spans="1:21" x14ac:dyDescent="0.25">
      <c r="A45" s="38"/>
      <c r="B45" s="39"/>
      <c r="C45" s="19"/>
      <c r="D45" s="40"/>
      <c r="E45" s="41"/>
      <c r="F45" s="47"/>
      <c r="G45" s="47"/>
      <c r="H45" s="47"/>
      <c r="I45" s="47"/>
      <c r="J45" s="47"/>
      <c r="K45" s="47"/>
      <c r="L45" s="47"/>
      <c r="M45" s="47"/>
      <c r="N45" s="48"/>
      <c r="O45" s="129"/>
      <c r="P45" s="47"/>
      <c r="Q45" s="47"/>
      <c r="R45" s="47"/>
      <c r="S45" s="47"/>
      <c r="T45" s="47"/>
      <c r="U45" s="47"/>
    </row>
    <row r="46" spans="1:21" x14ac:dyDescent="0.25">
      <c r="A46" s="132" t="s">
        <v>187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152</v>
      </c>
      <c r="J47" s="23" t="s">
        <v>153</v>
      </c>
      <c r="K47" s="23" t="s">
        <v>154</v>
      </c>
      <c r="L47" s="23" t="s">
        <v>155</v>
      </c>
      <c r="M47" s="20" t="s">
        <v>156</v>
      </c>
      <c r="N47" s="73" t="s">
        <v>52</v>
      </c>
      <c r="O47" s="65" t="s">
        <v>53</v>
      </c>
      <c r="P47" s="20" t="s">
        <v>15</v>
      </c>
      <c r="Q47" s="20" t="s">
        <v>231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326</v>
      </c>
      <c r="C48" s="18" t="s">
        <v>70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7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403</v>
      </c>
      <c r="C49" s="18" t="s">
        <v>243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7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112</v>
      </c>
      <c r="C50" s="26" t="s">
        <v>417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7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314</v>
      </c>
      <c r="C51" s="26" t="s">
        <v>335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2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7">
        <f>+L51+M51</f>
        <v>558.07039999999995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213</v>
      </c>
      <c r="C52" s="18" t="s">
        <v>66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7">
        <f>+L52+M52</f>
        <v>273.64955199999997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5">
        <f t="shared" ref="N53" si="10">SUM(N48:N52)</f>
        <v>5624.7524639999992</v>
      </c>
      <c r="O53" s="51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38050.247536000003</v>
      </c>
      <c r="U53" s="42"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5"/>
      <c r="O54" s="51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5"/>
      <c r="O55" s="51"/>
      <c r="P55" s="42"/>
      <c r="Q55" s="42"/>
      <c r="R55" s="42"/>
      <c r="S55" s="42"/>
      <c r="T55" s="42"/>
      <c r="U55" s="42"/>
    </row>
    <row r="56" spans="1:21" x14ac:dyDescent="0.25">
      <c r="A56" s="141" t="s">
        <v>188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152</v>
      </c>
      <c r="J57" s="23" t="s">
        <v>153</v>
      </c>
      <c r="K57" s="23" t="s">
        <v>154</v>
      </c>
      <c r="L57" s="23" t="s">
        <v>155</v>
      </c>
      <c r="M57" s="20" t="s">
        <v>156</v>
      </c>
      <c r="N57" s="73" t="s">
        <v>52</v>
      </c>
      <c r="O57" s="65" t="s">
        <v>53</v>
      </c>
      <c r="P57" s="20" t="s">
        <v>15</v>
      </c>
      <c r="Q57" s="20" t="s">
        <v>231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242</v>
      </c>
      <c r="C58" s="18" t="s">
        <v>119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7">
        <f>M58+L58</f>
        <v>1565.6161439999998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309</v>
      </c>
      <c r="C59" s="25" t="s">
        <v>78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7">
        <f>M59+L59</f>
        <v>353.12795199999994</v>
      </c>
      <c r="O59" s="34">
        <f>VLOOKUP($F$59,Tabsub,3)</f>
        <v>0</v>
      </c>
      <c r="P59" s="28">
        <v>0</v>
      </c>
      <c r="Q59" s="28">
        <v>0</v>
      </c>
      <c r="R59" s="28">
        <v>0</v>
      </c>
      <c r="S59" s="28">
        <v>0</v>
      </c>
      <c r="T59" s="29">
        <v>3390.7720479999998</v>
      </c>
      <c r="U59" s="36">
        <v>2990.7720479999998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7">
        <f>M60+L60</f>
        <v>273.64955199999997</v>
      </c>
      <c r="O60" s="34">
        <f>VLOOKUP($F$60,Tabsub,3)</f>
        <v>0</v>
      </c>
      <c r="P60" s="28">
        <v>0</v>
      </c>
      <c r="Q60" s="28">
        <v>0</v>
      </c>
      <c r="R60" s="28">
        <v>0</v>
      </c>
      <c r="S60" s="28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392</v>
      </c>
      <c r="C61" s="25" t="s">
        <v>394</v>
      </c>
      <c r="D61" s="27">
        <v>15</v>
      </c>
      <c r="E61" s="34">
        <v>312.26</v>
      </c>
      <c r="F61" s="34">
        <f>D61*E61</f>
        <v>4683.8999999999996</v>
      </c>
      <c r="G61" s="34">
        <v>400</v>
      </c>
      <c r="H61" s="24"/>
      <c r="I61" s="34">
        <f>VLOOKUP($F$61,Tabisr,1)</f>
        <v>3124.36</v>
      </c>
      <c r="J61" s="36">
        <f>+F61-I61</f>
        <v>1559.5399999999995</v>
      </c>
      <c r="K61" s="37">
        <f>VLOOKUP($F$61,Tabisr,4)</f>
        <v>0.10879999999999999</v>
      </c>
      <c r="L61" s="34">
        <f>+J61*K61</f>
        <v>169.67795199999995</v>
      </c>
      <c r="M61" s="34">
        <f>VLOOKUP($F$61,Tabisr,3)</f>
        <v>183.45</v>
      </c>
      <c r="N61" s="77">
        <f>M61+L61</f>
        <v>353.12795199999994</v>
      </c>
      <c r="O61" s="34">
        <f>VLOOKUP($F$61,Tabsub,3)</f>
        <v>0</v>
      </c>
      <c r="P61" s="28">
        <v>0</v>
      </c>
      <c r="Q61" s="28">
        <v>0</v>
      </c>
      <c r="R61" s="28">
        <v>0</v>
      </c>
      <c r="S61" s="28">
        <v>0</v>
      </c>
      <c r="T61" s="29">
        <v>4730.7720479999998</v>
      </c>
      <c r="U61" s="36">
        <v>4330.7720479999998</v>
      </c>
    </row>
    <row r="62" spans="1:21" x14ac:dyDescent="0.25">
      <c r="A62" s="38"/>
      <c r="B62" s="39"/>
      <c r="C62" s="19"/>
      <c r="D62" s="40"/>
      <c r="E62" s="41"/>
      <c r="F62" s="47">
        <f>SUM(F58:F61)</f>
        <v>24504.15</v>
      </c>
      <c r="G62" s="47">
        <f>SUM(G58:G61)</f>
        <v>1200</v>
      </c>
      <c r="H62" s="47">
        <f t="shared" ref="H62:N62" si="11">SUM(H58:H61)</f>
        <v>0</v>
      </c>
      <c r="I62" s="47"/>
      <c r="J62" s="47"/>
      <c r="K62" s="47"/>
      <c r="L62" s="47"/>
      <c r="M62" s="47"/>
      <c r="N62" s="48">
        <f t="shared" si="11"/>
        <v>2545.5215999999996</v>
      </c>
      <c r="O62" s="129">
        <v>0</v>
      </c>
      <c r="P62" s="47">
        <v>1210</v>
      </c>
      <c r="Q62" s="47">
        <v>2540</v>
      </c>
      <c r="R62" s="47">
        <v>0</v>
      </c>
      <c r="S62" s="47">
        <v>0</v>
      </c>
      <c r="T62" s="47">
        <v>19408.628399999998</v>
      </c>
      <c r="U62" s="47">
        <v>18208.628399999998</v>
      </c>
    </row>
    <row r="63" spans="1:21" x14ac:dyDescent="0.25">
      <c r="A63" s="38"/>
      <c r="B63" s="39"/>
      <c r="C63" s="19"/>
      <c r="D63" s="40"/>
      <c r="E63" s="41"/>
      <c r="F63" s="47"/>
      <c r="G63" s="47"/>
      <c r="H63" s="47"/>
      <c r="I63" s="47"/>
      <c r="J63" s="47"/>
      <c r="K63" s="47"/>
      <c r="L63" s="47"/>
      <c r="M63" s="47"/>
      <c r="N63" s="48"/>
      <c r="O63" s="129"/>
      <c r="P63" s="47"/>
      <c r="Q63" s="47"/>
      <c r="R63" s="47"/>
      <c r="S63" s="47"/>
      <c r="T63" s="47"/>
      <c r="U63" s="47"/>
    </row>
    <row r="64" spans="1:21" ht="15" customHeight="1" x14ac:dyDescent="0.25">
      <c r="A64" s="38"/>
      <c r="B64" s="49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9"/>
      <c r="O64" s="50"/>
      <c r="P64" s="38"/>
      <c r="Q64" s="90"/>
      <c r="R64" s="38"/>
      <c r="S64" s="38"/>
      <c r="T64" s="38"/>
      <c r="U64" s="38"/>
    </row>
    <row r="65" spans="1:21" x14ac:dyDescent="0.25">
      <c r="A65" s="132" t="s">
        <v>189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4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152</v>
      </c>
      <c r="J66" s="23" t="s">
        <v>153</v>
      </c>
      <c r="K66" s="23" t="s">
        <v>154</v>
      </c>
      <c r="L66" s="23" t="s">
        <v>155</v>
      </c>
      <c r="M66" s="20" t="s">
        <v>156</v>
      </c>
      <c r="N66" s="73" t="s">
        <v>52</v>
      </c>
      <c r="O66" s="65" t="s">
        <v>53</v>
      </c>
      <c r="P66" s="20" t="s">
        <v>15</v>
      </c>
      <c r="Q66" s="20" t="s">
        <v>231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171</v>
      </c>
      <c r="C67" s="25" t="s">
        <v>127</v>
      </c>
      <c r="D67" s="27">
        <v>15</v>
      </c>
      <c r="E67" s="24">
        <v>943.95</v>
      </c>
      <c r="F67" s="124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348</v>
      </c>
      <c r="C68" s="25" t="s">
        <v>78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2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306</v>
      </c>
      <c r="C69" s="109" t="s">
        <v>377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2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09" t="s">
        <v>232</v>
      </c>
      <c r="C70" s="25" t="s">
        <v>66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25"/>
      <c r="O70" s="109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232</v>
      </c>
      <c r="C71" s="18" t="s">
        <v>291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232</v>
      </c>
      <c r="C72" s="25" t="s">
        <v>252</v>
      </c>
      <c r="D72" s="27"/>
      <c r="E72" s="34"/>
      <c r="F72" s="34"/>
      <c r="G72" s="34"/>
      <c r="H72" s="52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>
        <v>0</v>
      </c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232</v>
      </c>
      <c r="C73" s="18" t="s">
        <v>337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271</v>
      </c>
      <c r="C74" s="25" t="s">
        <v>284</v>
      </c>
      <c r="D74" s="27">
        <v>15</v>
      </c>
      <c r="E74" s="34">
        <v>626.19000000000005</v>
      </c>
      <c r="F74" s="34">
        <f t="shared" ref="F74:F81" si="12">D74*E74</f>
        <v>9392.85</v>
      </c>
      <c r="G74" s="34"/>
      <c r="H74" s="45"/>
      <c r="I74" s="34">
        <f>VLOOKUP($F$74,Tabisr,1)</f>
        <v>7641.91</v>
      </c>
      <c r="J74" s="36">
        <f t="shared" ref="J74:J81" si="13">+F74-I74</f>
        <v>1750.9400000000005</v>
      </c>
      <c r="K74" s="37">
        <f>VLOOKUP($F$74,Tabisr,4)</f>
        <v>0.21360000000000001</v>
      </c>
      <c r="L74" s="34">
        <f t="shared" ref="L74:L81" si="14">+J74*K74</f>
        <v>374.00078400000012</v>
      </c>
      <c r="M74" s="34">
        <f>VLOOKUP($F$74,Tabisr,3)</f>
        <v>809.25</v>
      </c>
      <c r="N74" s="35">
        <f t="shared" ref="N74:N81" si="15">+M74+L74</f>
        <v>1183.2507840000001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8209.5992160000005</v>
      </c>
      <c r="U74" s="36">
        <v>8209.5992160000005</v>
      </c>
    </row>
    <row r="75" spans="1:21" x14ac:dyDescent="0.25">
      <c r="A75" s="24">
        <v>44</v>
      </c>
      <c r="B75" s="25" t="s">
        <v>351</v>
      </c>
      <c r="C75" s="18" t="s">
        <v>350</v>
      </c>
      <c r="D75" s="27">
        <v>15</v>
      </c>
      <c r="E75" s="34">
        <v>414.83</v>
      </c>
      <c r="F75" s="34">
        <f t="shared" si="12"/>
        <v>6222.45</v>
      </c>
      <c r="G75" s="34">
        <v>400</v>
      </c>
      <c r="H75" s="52"/>
      <c r="I75" s="34">
        <f>VLOOKUP($F$75,Tabisr,1)</f>
        <v>5490.76</v>
      </c>
      <c r="J75" s="36">
        <f t="shared" si="13"/>
        <v>731.6899999999996</v>
      </c>
      <c r="K75" s="37">
        <f>VLOOKUP($F$75,Tabisr,4)</f>
        <v>0.16</v>
      </c>
      <c r="L75" s="34">
        <f t="shared" si="14"/>
        <v>117.07039999999994</v>
      </c>
      <c r="M75" s="34">
        <f>VLOOKUP($F$75,Tabisr,3)</f>
        <v>441</v>
      </c>
      <c r="N75" s="35">
        <f t="shared" si="15"/>
        <v>558.07039999999995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6064.3796000000002</v>
      </c>
      <c r="U75" s="36">
        <v>5664.3796000000002</v>
      </c>
    </row>
    <row r="76" spans="1:21" x14ac:dyDescent="0.25">
      <c r="A76" s="24">
        <v>42</v>
      </c>
      <c r="B76" s="25" t="s">
        <v>107</v>
      </c>
      <c r="C76" s="25" t="s">
        <v>108</v>
      </c>
      <c r="D76" s="27">
        <v>15</v>
      </c>
      <c r="E76" s="34">
        <v>414.83</v>
      </c>
      <c r="F76" s="34">
        <f t="shared" ref="F76" si="16">D76*E76</f>
        <v>6222.45</v>
      </c>
      <c r="G76" s="34">
        <v>400</v>
      </c>
      <c r="H76" s="52"/>
      <c r="I76" s="34">
        <f>VLOOKUP($F$76,Tabisr,1)</f>
        <v>5490.76</v>
      </c>
      <c r="J76" s="36">
        <f t="shared" ref="J76" si="17">+F76-I76</f>
        <v>731.6899999999996</v>
      </c>
      <c r="K76" s="37">
        <f>VLOOKUP($F$76,Tabisr,4)</f>
        <v>0.16</v>
      </c>
      <c r="L76" s="34">
        <f t="shared" ref="L76" si="18">+J76*K76</f>
        <v>117.07039999999994</v>
      </c>
      <c r="M76" s="34">
        <f>VLOOKUP($F$76,Tabisr,3)</f>
        <v>441</v>
      </c>
      <c r="N76" s="35">
        <f t="shared" ref="N76" si="19">+M76+L76</f>
        <v>558.07039999999995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4244.3796000000002</v>
      </c>
      <c r="U76" s="36">
        <v>3844.3796000000002</v>
      </c>
    </row>
    <row r="77" spans="1:21" x14ac:dyDescent="0.25">
      <c r="A77" s="24">
        <v>45</v>
      </c>
      <c r="B77" s="25" t="s">
        <v>445</v>
      </c>
      <c r="C77" s="25" t="s">
        <v>349</v>
      </c>
      <c r="D77" s="27">
        <v>15</v>
      </c>
      <c r="E77" s="34">
        <v>414.83</v>
      </c>
      <c r="F77" s="34">
        <f t="shared" si="12"/>
        <v>6222.45</v>
      </c>
      <c r="G77" s="34">
        <v>400</v>
      </c>
      <c r="H77" s="52"/>
      <c r="I77" s="34">
        <f>VLOOKUP($F$77,Tabisr,1)</f>
        <v>5490.76</v>
      </c>
      <c r="J77" s="36">
        <f t="shared" si="13"/>
        <v>731.6899999999996</v>
      </c>
      <c r="K77" s="37">
        <f>VLOOKUP($F$77,Tabisr,4)</f>
        <v>0.16</v>
      </c>
      <c r="L77" s="34">
        <f t="shared" si="14"/>
        <v>117.07039999999994</v>
      </c>
      <c r="M77" s="34">
        <f>VLOOKUP($F$77,Tabisr,3)</f>
        <v>441</v>
      </c>
      <c r="N77" s="35">
        <f t="shared" si="15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15</v>
      </c>
      <c r="E78" s="43">
        <v>263.56</v>
      </c>
      <c r="F78" s="34">
        <f t="shared" si="12"/>
        <v>3953.4</v>
      </c>
      <c r="G78" s="34">
        <v>400</v>
      </c>
      <c r="H78" s="34"/>
      <c r="I78" s="34">
        <f>VLOOKUP($F$78,Tabisr,1)</f>
        <v>3124.36</v>
      </c>
      <c r="J78" s="36">
        <f t="shared" si="13"/>
        <v>829.04</v>
      </c>
      <c r="K78" s="37">
        <f>VLOOKUP($F$78,Tabisr,4)</f>
        <v>0.10879999999999999</v>
      </c>
      <c r="L78" s="34">
        <f t="shared" si="14"/>
        <v>90.199551999999997</v>
      </c>
      <c r="M78" s="34">
        <f>VLOOKUP($F$78,Tabisr,3)</f>
        <v>183.45</v>
      </c>
      <c r="N78" s="35">
        <f t="shared" si="15"/>
        <v>273.64955199999997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1939.7504479999998</v>
      </c>
      <c r="U78" s="36">
        <v>1539.7504479999998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15</v>
      </c>
      <c r="E79" s="34">
        <v>263.56</v>
      </c>
      <c r="F79" s="34">
        <f t="shared" si="12"/>
        <v>3953.4</v>
      </c>
      <c r="G79" s="34">
        <v>400</v>
      </c>
      <c r="H79" s="34"/>
      <c r="I79" s="34">
        <f>VLOOKUP($F$79,Tabisr,1)</f>
        <v>3124.36</v>
      </c>
      <c r="J79" s="36">
        <f t="shared" si="13"/>
        <v>829.04</v>
      </c>
      <c r="K79" s="37">
        <f>VLOOKUP($F$79,Tabisr,4)</f>
        <v>0.10879999999999999</v>
      </c>
      <c r="L79" s="34">
        <f t="shared" si="14"/>
        <v>90.199551999999997</v>
      </c>
      <c r="M79" s="34">
        <f>VLOOKUP($F$79,Tabisr,3)</f>
        <v>183.45</v>
      </c>
      <c r="N79" s="35">
        <f t="shared" si="15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217</v>
      </c>
      <c r="C80" s="18" t="s">
        <v>172</v>
      </c>
      <c r="D80" s="27">
        <v>15</v>
      </c>
      <c r="E80" s="34">
        <v>312.26</v>
      </c>
      <c r="F80" s="34">
        <f t="shared" si="12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3"/>
        <v>1559.5399999999995</v>
      </c>
      <c r="K80" s="37">
        <f>VLOOKUP($F$80,Tabisr,4)</f>
        <v>0.10879999999999999</v>
      </c>
      <c r="L80" s="34">
        <f t="shared" si="14"/>
        <v>169.67795199999995</v>
      </c>
      <c r="M80" s="34">
        <f>VLOOKUP($F$80,Tabisr,3)</f>
        <v>183.45</v>
      </c>
      <c r="N80" s="35">
        <f t="shared" si="15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305</v>
      </c>
      <c r="C81" s="18" t="s">
        <v>66</v>
      </c>
      <c r="D81" s="27">
        <v>15</v>
      </c>
      <c r="E81" s="34">
        <v>263.56</v>
      </c>
      <c r="F81" s="34">
        <f t="shared" si="12"/>
        <v>3953.4</v>
      </c>
      <c r="G81" s="28">
        <v>400</v>
      </c>
      <c r="H81" s="28"/>
      <c r="I81" s="34">
        <f>VLOOKUP($F$81,Tabisr,1)</f>
        <v>3124.36</v>
      </c>
      <c r="J81" s="36">
        <f t="shared" si="13"/>
        <v>829.04</v>
      </c>
      <c r="K81" s="37">
        <f>VLOOKUP($F$81,Tabisr,4)</f>
        <v>0.10879999999999999</v>
      </c>
      <c r="L81" s="34">
        <f t="shared" si="14"/>
        <v>90.199551999999997</v>
      </c>
      <c r="M81" s="34">
        <f>VLOOKUP($F$81,Tabisr,3)</f>
        <v>183.45</v>
      </c>
      <c r="N81" s="35">
        <f t="shared" si="15"/>
        <v>273.64955199999997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>SUM(F67:F81)</f>
        <v>69669.899999999994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0">SUM(N67:N81)</f>
        <v>7144.0907679999982</v>
      </c>
      <c r="O82" s="51">
        <v>0</v>
      </c>
      <c r="P82" s="42">
        <v>2820</v>
      </c>
      <c r="Q82" s="42">
        <v>1945</v>
      </c>
      <c r="R82" s="42">
        <v>0</v>
      </c>
      <c r="S82" s="42">
        <v>0</v>
      </c>
      <c r="T82" s="42">
        <v>61360.809232</v>
      </c>
      <c r="U82" s="42">
        <v>57760.809232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5"/>
      <c r="O83" s="51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5"/>
      <c r="O84" s="51"/>
      <c r="P84" s="42"/>
      <c r="Q84" s="42"/>
      <c r="R84" s="42"/>
      <c r="S84" s="42"/>
      <c r="T84" s="42"/>
      <c r="U84" s="42"/>
    </row>
    <row r="85" spans="1:21" x14ac:dyDescent="0.25">
      <c r="A85" s="132" t="s">
        <v>289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4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152</v>
      </c>
      <c r="J86" s="23" t="s">
        <v>153</v>
      </c>
      <c r="K86" s="23" t="s">
        <v>154</v>
      </c>
      <c r="L86" s="23" t="s">
        <v>155</v>
      </c>
      <c r="M86" s="20" t="s">
        <v>156</v>
      </c>
      <c r="N86" s="73" t="s">
        <v>52</v>
      </c>
      <c r="O86" s="65" t="s">
        <v>53</v>
      </c>
      <c r="P86" s="20" t="s">
        <v>15</v>
      </c>
      <c r="Q86" s="20" t="s">
        <v>231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3">
        <v>50</v>
      </c>
      <c r="B87" s="54" t="s">
        <v>405</v>
      </c>
      <c r="C87" s="54" t="s">
        <v>289</v>
      </c>
      <c r="D87" s="27">
        <v>15</v>
      </c>
      <c r="E87" s="28">
        <v>661.33</v>
      </c>
      <c r="F87" s="28">
        <f>D87*E87</f>
        <v>9919.9500000000007</v>
      </c>
      <c r="G87" s="28"/>
      <c r="H87" s="56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1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447</v>
      </c>
      <c r="C88" s="25" t="s">
        <v>290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6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1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1"/>
      <c r="C89" s="91"/>
      <c r="D89" s="40"/>
      <c r="E89" s="41"/>
      <c r="F89" s="47">
        <f t="shared" ref="F89:N89" si="21">SUM(F87:F88)</f>
        <v>14603.85</v>
      </c>
      <c r="G89" s="47">
        <f>SUM(G87:G88)</f>
        <v>400</v>
      </c>
      <c r="H89" s="47">
        <f t="shared" si="21"/>
        <v>0</v>
      </c>
      <c r="I89" s="47"/>
      <c r="J89" s="47"/>
      <c r="K89" s="47"/>
      <c r="L89" s="47"/>
      <c r="M89" s="47"/>
      <c r="N89" s="48">
        <f t="shared" si="21"/>
        <v>1648.9672960000003</v>
      </c>
      <c r="O89" s="129">
        <v>0</v>
      </c>
      <c r="P89" s="47">
        <v>0</v>
      </c>
      <c r="Q89" s="47">
        <v>0</v>
      </c>
      <c r="R89" s="47">
        <v>0</v>
      </c>
      <c r="S89" s="47">
        <v>0</v>
      </c>
      <c r="T89" s="47">
        <v>13354.882704</v>
      </c>
      <c r="U89" s="47">
        <v>12954.882704</v>
      </c>
    </row>
    <row r="90" spans="1:21" x14ac:dyDescent="0.25">
      <c r="A90" s="38"/>
      <c r="B90" s="91"/>
      <c r="C90" s="91"/>
      <c r="D90" s="40"/>
      <c r="E90" s="41"/>
      <c r="F90" s="47"/>
      <c r="G90" s="47"/>
      <c r="H90" s="47"/>
      <c r="I90" s="47"/>
      <c r="J90" s="47"/>
      <c r="K90" s="47"/>
      <c r="L90" s="47"/>
      <c r="M90" s="47"/>
      <c r="N90" s="48"/>
      <c r="O90" s="129"/>
      <c r="P90" s="47"/>
      <c r="Q90" s="47"/>
      <c r="R90" s="47"/>
      <c r="S90" s="47"/>
      <c r="T90" s="47"/>
      <c r="U90" s="47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9"/>
      <c r="O91" s="50"/>
      <c r="P91" s="38"/>
      <c r="Q91" s="90"/>
      <c r="R91" s="38"/>
      <c r="S91" s="38"/>
      <c r="T91" s="38"/>
      <c r="U91" s="38"/>
    </row>
    <row r="92" spans="1:21" x14ac:dyDescent="0.25">
      <c r="A92" s="132" t="s">
        <v>190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4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152</v>
      </c>
      <c r="J93" s="23" t="s">
        <v>153</v>
      </c>
      <c r="K93" s="23" t="s">
        <v>154</v>
      </c>
      <c r="L93" s="23" t="s">
        <v>155</v>
      </c>
      <c r="M93" s="20" t="s">
        <v>156</v>
      </c>
      <c r="N93" s="73" t="s">
        <v>52</v>
      </c>
      <c r="O93" s="65" t="s">
        <v>53</v>
      </c>
      <c r="P93" s="20" t="s">
        <v>15</v>
      </c>
      <c r="Q93" s="20" t="s">
        <v>231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358</v>
      </c>
      <c r="C94" s="26" t="s">
        <v>239</v>
      </c>
      <c r="D94" s="27">
        <v>15</v>
      </c>
      <c r="E94" s="28">
        <v>661.33</v>
      </c>
      <c r="F94" s="28">
        <f>D94*E94</f>
        <v>9919.9500000000007</v>
      </c>
      <c r="G94" s="28"/>
      <c r="H94" s="56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1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1">
        <v>8624.1106560000007</v>
      </c>
    </row>
    <row r="95" spans="1:21" x14ac:dyDescent="0.25">
      <c r="A95" s="30">
        <v>53</v>
      </c>
      <c r="B95" s="26" t="s">
        <v>370</v>
      </c>
      <c r="C95" s="26" t="s">
        <v>355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2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7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1">
        <v>5664.3796000000002</v>
      </c>
    </row>
    <row r="96" spans="1:21" x14ac:dyDescent="0.25">
      <c r="A96" s="38"/>
      <c r="B96" s="39"/>
      <c r="C96" s="19"/>
      <c r="D96" s="40"/>
      <c r="E96" s="41"/>
      <c r="F96" s="47">
        <f>+SUM(F94:F95)</f>
        <v>16142.400000000001</v>
      </c>
      <c r="G96" s="47">
        <f>SUM(G94:G95)</f>
        <v>400</v>
      </c>
      <c r="H96" s="47">
        <f>+SUM(H95:H95)</f>
        <v>0</v>
      </c>
      <c r="I96" s="47"/>
      <c r="J96" s="47"/>
      <c r="K96" s="47"/>
      <c r="L96" s="47"/>
      <c r="M96" s="47"/>
      <c r="N96" s="48">
        <f>+SUM(N94:N95)</f>
        <v>1853.909744</v>
      </c>
      <c r="O96" s="129">
        <v>0</v>
      </c>
      <c r="P96" s="47">
        <v>0</v>
      </c>
      <c r="Q96" s="47">
        <v>0</v>
      </c>
      <c r="R96" s="47">
        <v>0</v>
      </c>
      <c r="S96" s="47">
        <v>0</v>
      </c>
      <c r="T96" s="47">
        <v>14688.490256000001</v>
      </c>
      <c r="U96" s="47">
        <v>14288.490256000001</v>
      </c>
    </row>
    <row r="97" spans="1:21" x14ac:dyDescent="0.25">
      <c r="A97" s="38"/>
      <c r="B97" s="39"/>
      <c r="C97" s="19"/>
      <c r="D97" s="40"/>
      <c r="E97" s="41"/>
      <c r="F97" s="47"/>
      <c r="G97" s="47"/>
      <c r="H97" s="47"/>
      <c r="I97" s="47"/>
      <c r="J97" s="47"/>
      <c r="K97" s="47"/>
      <c r="L97" s="47"/>
      <c r="M97" s="47"/>
      <c r="N97" s="48"/>
      <c r="O97" s="129"/>
      <c r="P97" s="47"/>
      <c r="Q97" s="47"/>
      <c r="R97" s="47"/>
      <c r="S97" s="47"/>
      <c r="T97" s="47"/>
      <c r="U97" s="47"/>
    </row>
    <row r="98" spans="1:21" x14ac:dyDescent="0.25">
      <c r="A98" s="38"/>
      <c r="B98" s="39"/>
      <c r="C98" s="19"/>
      <c r="D98" s="40"/>
      <c r="E98" s="41"/>
      <c r="F98" s="47"/>
      <c r="G98" s="47"/>
      <c r="H98" s="47"/>
      <c r="I98" s="47"/>
      <c r="J98" s="47"/>
      <c r="K98" s="47"/>
      <c r="L98" s="47"/>
      <c r="M98" s="47"/>
      <c r="N98" s="48"/>
      <c r="O98" s="129"/>
      <c r="P98" s="47"/>
      <c r="Q98" s="47"/>
      <c r="R98" s="47"/>
      <c r="S98" s="47"/>
      <c r="T98" s="47"/>
      <c r="U98" s="47"/>
    </row>
    <row r="99" spans="1:21" ht="12" customHeight="1" x14ac:dyDescent="0.25">
      <c r="A99" s="138" t="s">
        <v>191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40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152</v>
      </c>
      <c r="J100" s="23" t="s">
        <v>153</v>
      </c>
      <c r="K100" s="23" t="s">
        <v>154</v>
      </c>
      <c r="L100" s="23" t="s">
        <v>155</v>
      </c>
      <c r="M100" s="20" t="s">
        <v>156</v>
      </c>
      <c r="N100" s="73" t="s">
        <v>52</v>
      </c>
      <c r="O100" s="65" t="s">
        <v>53</v>
      </c>
      <c r="P100" s="20" t="s">
        <v>15</v>
      </c>
      <c r="Q100" s="20" t="s">
        <v>231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x14ac:dyDescent="0.25">
      <c r="A101" s="24">
        <v>54</v>
      </c>
      <c r="B101" s="25" t="s">
        <v>99</v>
      </c>
      <c r="C101" s="25" t="s">
        <v>240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1">
        <f>L101+M101</f>
        <v>1295.8393440000002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2394.1106560000007</v>
      </c>
      <c r="U101" s="36">
        <v>2394.1106560000007</v>
      </c>
    </row>
    <row r="102" spans="1:21" x14ac:dyDescent="0.25">
      <c r="A102" s="24">
        <v>55</v>
      </c>
      <c r="B102" s="25" t="s">
        <v>458</v>
      </c>
      <c r="C102" s="26" t="s">
        <v>72</v>
      </c>
      <c r="D102" s="27">
        <v>15</v>
      </c>
      <c r="E102" s="27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1">
        <f>M102+L102</f>
        <v>273.64955199999997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8"/>
      <c r="B103" s="39"/>
      <c r="C103" s="19"/>
      <c r="D103" s="40"/>
      <c r="E103" s="41"/>
      <c r="F103" s="47">
        <f>+SUM(F101:F102)</f>
        <v>13873.35</v>
      </c>
      <c r="G103" s="47">
        <f>+SUM(G101:G102)</f>
        <v>400</v>
      </c>
      <c r="H103" s="47">
        <f>+SUM(H101:H102)</f>
        <v>0</v>
      </c>
      <c r="I103" s="47"/>
      <c r="J103" s="47"/>
      <c r="K103" s="47"/>
      <c r="L103" s="47"/>
      <c r="M103" s="47"/>
      <c r="N103" s="48">
        <f t="shared" ref="N103" si="22">+SUM(N101:N102)</f>
        <v>1569.4888960000003</v>
      </c>
      <c r="O103" s="129">
        <v>0</v>
      </c>
      <c r="P103" s="47">
        <v>5820</v>
      </c>
      <c r="Q103" s="47">
        <v>2030</v>
      </c>
      <c r="R103" s="47">
        <v>0</v>
      </c>
      <c r="S103" s="47">
        <v>0</v>
      </c>
      <c r="T103" s="47">
        <v>4853.8611040000005</v>
      </c>
      <c r="U103" s="47">
        <v>4453.8611040000005</v>
      </c>
    </row>
    <row r="104" spans="1:21" x14ac:dyDescent="0.25">
      <c r="A104" s="38"/>
      <c r="B104" s="39"/>
      <c r="C104" s="19"/>
      <c r="D104" s="40"/>
      <c r="E104" s="41"/>
      <c r="F104" s="47"/>
      <c r="G104" s="47"/>
      <c r="H104" s="47"/>
      <c r="I104" s="47"/>
      <c r="J104" s="47"/>
      <c r="K104" s="47"/>
      <c r="L104" s="47"/>
      <c r="M104" s="47"/>
      <c r="N104" s="48"/>
      <c r="O104" s="129"/>
      <c r="P104" s="47"/>
      <c r="Q104" s="47"/>
      <c r="R104" s="47"/>
      <c r="S104" s="47"/>
      <c r="T104" s="47"/>
      <c r="U104" s="47"/>
    </row>
    <row r="105" spans="1:21" x14ac:dyDescent="0.25">
      <c r="A105" s="38"/>
      <c r="B105" s="39"/>
      <c r="C105" s="19"/>
      <c r="D105" s="40"/>
      <c r="E105" s="41"/>
      <c r="F105" s="47"/>
      <c r="G105" s="47"/>
      <c r="H105" s="47"/>
      <c r="I105" s="47"/>
      <c r="J105" s="47"/>
      <c r="K105" s="47"/>
      <c r="L105" s="47"/>
      <c r="M105" s="47"/>
      <c r="N105" s="48"/>
      <c r="O105" s="129"/>
      <c r="P105" s="47"/>
      <c r="Q105" s="47"/>
      <c r="R105" s="47"/>
      <c r="S105" s="47"/>
      <c r="T105" s="47"/>
      <c r="U105" s="47"/>
    </row>
    <row r="106" spans="1:21" ht="12" customHeight="1" x14ac:dyDescent="0.25">
      <c r="A106" s="138" t="s">
        <v>192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40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152</v>
      </c>
      <c r="J107" s="23" t="s">
        <v>153</v>
      </c>
      <c r="K107" s="23" t="s">
        <v>154</v>
      </c>
      <c r="L107" s="23" t="s">
        <v>155</v>
      </c>
      <c r="M107" s="20" t="s">
        <v>156</v>
      </c>
      <c r="N107" s="73" t="s">
        <v>52</v>
      </c>
      <c r="O107" s="65" t="s">
        <v>53</v>
      </c>
      <c r="P107" s="20" t="s">
        <v>15</v>
      </c>
      <c r="Q107" s="20" t="s">
        <v>231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6">
        <v>56</v>
      </c>
      <c r="B108" s="109" t="s">
        <v>232</v>
      </c>
      <c r="C108" s="25" t="s">
        <v>359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2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3" t="s">
        <v>460</v>
      </c>
      <c r="C109" s="25" t="s">
        <v>261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15</v>
      </c>
      <c r="E110" s="34">
        <v>312.26</v>
      </c>
      <c r="F110" s="34">
        <f>D110*E110</f>
        <v>4683.8999999999996</v>
      </c>
      <c r="G110" s="34">
        <v>400</v>
      </c>
      <c r="H110" s="28"/>
      <c r="I110" s="34">
        <f>VLOOKUP($F$110,Tabisr,1)</f>
        <v>3124.36</v>
      </c>
      <c r="J110" s="36">
        <f>+F110-I110</f>
        <v>1559.5399999999995</v>
      </c>
      <c r="K110" s="37">
        <f>VLOOKUP($F$110,Tabisr,4)</f>
        <v>0.10879999999999999</v>
      </c>
      <c r="L110" s="34">
        <f>+J110*K110</f>
        <v>169.67795199999995</v>
      </c>
      <c r="M110" s="34">
        <f>VLOOKUP($F$110,Tabisr,3)</f>
        <v>183.45</v>
      </c>
      <c r="N110" s="35">
        <f>L110+M110</f>
        <v>353.12795199999994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4730.7720479999998</v>
      </c>
      <c r="U110" s="36">
        <v>4330.7720479999998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9367.7999999999993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5">
        <f t="shared" ref="N111" si="23">+SUM(N108:N110)</f>
        <v>706.25590399999987</v>
      </c>
      <c r="O111" s="51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9461.5440959999996</v>
      </c>
      <c r="U111" s="42">
        <v>8661.5440959999996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5"/>
      <c r="O112" s="51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5"/>
      <c r="O113" s="51"/>
      <c r="P113" s="42"/>
      <c r="Q113" s="42"/>
      <c r="R113" s="42"/>
      <c r="S113" s="42"/>
      <c r="T113" s="42"/>
      <c r="U113" s="42"/>
    </row>
    <row r="114" spans="1:21" x14ac:dyDescent="0.25">
      <c r="A114" s="132" t="s">
        <v>264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4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152</v>
      </c>
      <c r="J115" s="23" t="s">
        <v>153</v>
      </c>
      <c r="K115" s="23" t="s">
        <v>154</v>
      </c>
      <c r="L115" s="23" t="s">
        <v>155</v>
      </c>
      <c r="M115" s="20" t="s">
        <v>156</v>
      </c>
      <c r="N115" s="73" t="s">
        <v>52</v>
      </c>
      <c r="O115" s="65" t="s">
        <v>53</v>
      </c>
      <c r="P115" s="20" t="s">
        <v>15</v>
      </c>
      <c r="Q115" s="20" t="s">
        <v>231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259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7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61</v>
      </c>
      <c r="B117" s="25" t="s">
        <v>160</v>
      </c>
      <c r="C117" s="25" t="s">
        <v>416</v>
      </c>
      <c r="D117" s="27">
        <v>15</v>
      </c>
      <c r="E117" s="34">
        <v>414.83</v>
      </c>
      <c r="F117" s="34">
        <f>D117*E117</f>
        <v>6222.45</v>
      </c>
      <c r="G117" s="34">
        <v>400</v>
      </c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7">
        <f>+M117+L117</f>
        <v>558.07039999999995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6">
        <v>5664.3796000000002</v>
      </c>
    </row>
    <row r="118" spans="1:21" x14ac:dyDescent="0.25">
      <c r="A118" s="24">
        <v>60</v>
      </c>
      <c r="B118" s="25" t="s">
        <v>222</v>
      </c>
      <c r="C118" s="25" t="s">
        <v>415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7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6064.3796000000002</v>
      </c>
      <c r="U118" s="36">
        <v>5664.3796000000002</v>
      </c>
    </row>
    <row r="119" spans="1:21" s="153" customFormat="1" x14ac:dyDescent="0.25">
      <c r="A119" s="147">
        <v>62</v>
      </c>
      <c r="B119" s="148" t="s">
        <v>16</v>
      </c>
      <c r="C119" s="149" t="s">
        <v>263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147"/>
      <c r="I119" s="34">
        <f>VLOOKUP($F$119,Tabisr,1)</f>
        <v>3124.36</v>
      </c>
      <c r="J119" s="150">
        <f>+F119-I119</f>
        <v>1559.5399999999995</v>
      </c>
      <c r="K119" s="151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152">
        <v>3630.7720479999998</v>
      </c>
      <c r="U119" s="150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5">
        <f t="shared" ref="N120" si="24">+SUM(N116:N119)</f>
        <v>2765.1080959999999</v>
      </c>
      <c r="O120" s="51">
        <v>0</v>
      </c>
      <c r="P120" s="42">
        <v>0</v>
      </c>
      <c r="Q120" s="42">
        <v>1100</v>
      </c>
      <c r="R120" s="42">
        <v>0</v>
      </c>
      <c r="S120" s="42">
        <v>0</v>
      </c>
      <c r="T120" s="42">
        <v>24383.641904</v>
      </c>
      <c r="U120" s="42">
        <v>23183.641904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5"/>
      <c r="O121" s="51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5"/>
      <c r="O122" s="51"/>
      <c r="P122" s="42"/>
      <c r="Q122" s="42"/>
      <c r="R122" s="42"/>
      <c r="S122" s="42"/>
      <c r="T122" s="42"/>
      <c r="U122" s="42"/>
    </row>
    <row r="123" spans="1:21" x14ac:dyDescent="0.25">
      <c r="A123" s="132" t="s">
        <v>193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4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152</v>
      </c>
      <c r="J124" s="23" t="s">
        <v>153</v>
      </c>
      <c r="K124" s="23" t="s">
        <v>154</v>
      </c>
      <c r="L124" s="23" t="s">
        <v>155</v>
      </c>
      <c r="M124" s="20" t="s">
        <v>156</v>
      </c>
      <c r="N124" s="73" t="s">
        <v>52</v>
      </c>
      <c r="O124" s="65" t="s">
        <v>53</v>
      </c>
      <c r="P124" s="20" t="s">
        <v>15</v>
      </c>
      <c r="Q124" s="20" t="s">
        <v>231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162</v>
      </c>
      <c r="C125" s="25" t="s">
        <v>71</v>
      </c>
      <c r="D125" s="27">
        <v>15</v>
      </c>
      <c r="E125" s="34">
        <v>312.26</v>
      </c>
      <c r="F125" s="34">
        <f t="shared" ref="F125:F130" si="25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6">+F125-I125</f>
        <v>1559.5399999999995</v>
      </c>
      <c r="K125" s="37">
        <f>VLOOKUP($F$125,Tabisr,4)</f>
        <v>0.10879999999999999</v>
      </c>
      <c r="L125" s="34">
        <f t="shared" ref="L125:L130" si="27">+J125*K125</f>
        <v>169.67795199999995</v>
      </c>
      <c r="M125" s="34">
        <f>VLOOKUP($F$125,Tabisr,3)</f>
        <v>183.45</v>
      </c>
      <c r="N125" s="77">
        <f t="shared" ref="N125:N130" si="28">+M125+L125</f>
        <v>353.12795199999994</v>
      </c>
      <c r="O125" s="34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4730.7720479999998</v>
      </c>
      <c r="U125" s="36">
        <v>4330.7720479999998</v>
      </c>
    </row>
    <row r="126" spans="1:21" x14ac:dyDescent="0.25">
      <c r="A126" s="24">
        <v>64</v>
      </c>
      <c r="B126" s="25" t="s">
        <v>208</v>
      </c>
      <c r="C126" s="25" t="s">
        <v>66</v>
      </c>
      <c r="D126" s="27">
        <v>15</v>
      </c>
      <c r="E126" s="34">
        <v>263.56</v>
      </c>
      <c r="F126" s="34">
        <f t="shared" si="25"/>
        <v>3953.4</v>
      </c>
      <c r="G126" s="34">
        <v>400</v>
      </c>
      <c r="H126" s="24"/>
      <c r="I126" s="34">
        <f>VLOOKUP($F$126,Tabisr,1)</f>
        <v>3124.36</v>
      </c>
      <c r="J126" s="36">
        <f t="shared" si="26"/>
        <v>829.04</v>
      </c>
      <c r="K126" s="37">
        <f>VLOOKUP($F$126,Tabisr,4)</f>
        <v>0.10879999999999999</v>
      </c>
      <c r="L126" s="34">
        <f t="shared" si="27"/>
        <v>90.199551999999997</v>
      </c>
      <c r="M126" s="34">
        <f>VLOOKUP($F$126,Tabisr,3)</f>
        <v>183.45</v>
      </c>
      <c r="N126" s="77">
        <f t="shared" si="28"/>
        <v>273.64955199999997</v>
      </c>
      <c r="O126" s="34">
        <f>VLOOKUP($F$126,Tabsub,3)</f>
        <v>0</v>
      </c>
      <c r="P126" s="28">
        <v>0</v>
      </c>
      <c r="Q126" s="28">
        <v>0</v>
      </c>
      <c r="R126" s="28">
        <v>0</v>
      </c>
      <c r="S126" s="28">
        <v>0</v>
      </c>
      <c r="T126" s="29">
        <v>1514.7504479999998</v>
      </c>
      <c r="U126" s="36">
        <v>1114.7504479999998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15</v>
      </c>
      <c r="E127" s="34">
        <v>263.56</v>
      </c>
      <c r="F127" s="34">
        <f t="shared" si="25"/>
        <v>3953.4</v>
      </c>
      <c r="G127" s="34">
        <v>400</v>
      </c>
      <c r="H127" s="34"/>
      <c r="I127" s="34">
        <f>VLOOKUP($F$127,Tabisr,1)</f>
        <v>3124.36</v>
      </c>
      <c r="J127" s="36">
        <f t="shared" si="26"/>
        <v>829.04</v>
      </c>
      <c r="K127" s="37">
        <f>VLOOKUP($F$127,Tabisr,4)</f>
        <v>0.10879999999999999</v>
      </c>
      <c r="L127" s="34">
        <f t="shared" si="27"/>
        <v>90.199551999999997</v>
      </c>
      <c r="M127" s="34">
        <f>VLOOKUP($F$127,Tabisr,3)</f>
        <v>183.45</v>
      </c>
      <c r="N127" s="77">
        <f t="shared" si="28"/>
        <v>273.64955199999997</v>
      </c>
      <c r="O127" s="34">
        <f>VLOOKUP($F$127,Tabsub,3)</f>
        <v>0</v>
      </c>
      <c r="P127" s="28">
        <v>0</v>
      </c>
      <c r="Q127" s="28">
        <v>0</v>
      </c>
      <c r="R127" s="28">
        <v>0</v>
      </c>
      <c r="S127" s="28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15</v>
      </c>
      <c r="E128" s="34">
        <v>263.56</v>
      </c>
      <c r="F128" s="34">
        <f t="shared" si="25"/>
        <v>3953.4</v>
      </c>
      <c r="G128" s="34">
        <v>400</v>
      </c>
      <c r="H128" s="34"/>
      <c r="I128" s="34">
        <f>VLOOKUP($F$128,Tabisr,1)</f>
        <v>3124.36</v>
      </c>
      <c r="J128" s="36">
        <f t="shared" si="26"/>
        <v>829.04</v>
      </c>
      <c r="K128" s="37">
        <f>VLOOKUP($F$128,Tabisr,4)</f>
        <v>0.10879999999999999</v>
      </c>
      <c r="L128" s="34">
        <f t="shared" si="27"/>
        <v>90.199551999999997</v>
      </c>
      <c r="M128" s="34">
        <f>VLOOKUP($F$128,Tabisr,3)</f>
        <v>183.45</v>
      </c>
      <c r="N128" s="77">
        <f t="shared" si="28"/>
        <v>273.64955199999997</v>
      </c>
      <c r="O128" s="34">
        <f>VLOOKUP($F$128,Tabsub,3)</f>
        <v>0</v>
      </c>
      <c r="P128" s="28">
        <v>0</v>
      </c>
      <c r="Q128" s="28">
        <v>0</v>
      </c>
      <c r="R128" s="28">
        <v>0</v>
      </c>
      <c r="S128" s="28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15</v>
      </c>
      <c r="E129" s="34">
        <v>263.56</v>
      </c>
      <c r="F129" s="34">
        <f t="shared" si="25"/>
        <v>3953.4</v>
      </c>
      <c r="G129" s="34">
        <v>400</v>
      </c>
      <c r="H129" s="34"/>
      <c r="I129" s="34">
        <f>VLOOKUP($F$129,Tabisr,1)</f>
        <v>3124.36</v>
      </c>
      <c r="J129" s="36">
        <f t="shared" si="26"/>
        <v>829.04</v>
      </c>
      <c r="K129" s="37">
        <f>VLOOKUP($F$129,Tabisr,4)</f>
        <v>0.10879999999999999</v>
      </c>
      <c r="L129" s="34">
        <f t="shared" si="27"/>
        <v>90.199551999999997</v>
      </c>
      <c r="M129" s="34">
        <f>VLOOKUP($F$129,Tabisr,3)</f>
        <v>183.45</v>
      </c>
      <c r="N129" s="77">
        <f t="shared" si="28"/>
        <v>273.64955199999997</v>
      </c>
      <c r="O129" s="34">
        <f>VLOOKUP($F$129,Tabsub,3)</f>
        <v>0</v>
      </c>
      <c r="P129" s="28">
        <v>0</v>
      </c>
      <c r="Q129" s="28">
        <v>0</v>
      </c>
      <c r="R129" s="28">
        <v>0</v>
      </c>
      <c r="S129" s="28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15</v>
      </c>
      <c r="E130" s="34">
        <v>220.28</v>
      </c>
      <c r="F130" s="34">
        <f t="shared" si="25"/>
        <v>3304.2</v>
      </c>
      <c r="G130" s="34">
        <v>400</v>
      </c>
      <c r="H130" s="24"/>
      <c r="I130" s="34">
        <f>VLOOKUP($F$130,Tabisr,1)</f>
        <v>3124.36</v>
      </c>
      <c r="J130" s="36">
        <f t="shared" si="26"/>
        <v>179.83999999999969</v>
      </c>
      <c r="K130" s="37">
        <f>VLOOKUP($F$130,Tabisr,4)</f>
        <v>0.10879999999999999</v>
      </c>
      <c r="L130" s="34">
        <f t="shared" si="27"/>
        <v>19.566591999999964</v>
      </c>
      <c r="M130" s="34">
        <f>VLOOKUP($F$130,Tabisr,3)</f>
        <v>183.45</v>
      </c>
      <c r="N130" s="77">
        <f t="shared" si="28"/>
        <v>203.01659199999995</v>
      </c>
      <c r="O130" s="34">
        <f>VLOOKUP($F$130,Tabsub,3)</f>
        <v>125.1</v>
      </c>
      <c r="P130" s="28">
        <v>0</v>
      </c>
      <c r="Q130" s="28">
        <v>0</v>
      </c>
      <c r="R130" s="28">
        <v>0</v>
      </c>
      <c r="S130" s="28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23801.7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5">
        <f t="shared" ref="N131" si="29">+SUM(N125:N130)</f>
        <v>1650.7427519999997</v>
      </c>
      <c r="O131" s="51">
        <v>125.1</v>
      </c>
      <c r="P131" s="42">
        <v>3080</v>
      </c>
      <c r="Q131" s="42">
        <v>1265</v>
      </c>
      <c r="R131" s="42">
        <v>0</v>
      </c>
      <c r="S131" s="42">
        <v>0</v>
      </c>
      <c r="T131" s="42">
        <v>20331.057247999997</v>
      </c>
      <c r="U131" s="42">
        <v>17931.057247999997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5"/>
      <c r="O132" s="51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9"/>
      <c r="O133" s="50"/>
      <c r="P133" s="38"/>
      <c r="Q133" s="90"/>
      <c r="R133" s="38"/>
      <c r="S133" s="38"/>
      <c r="T133" s="38"/>
      <c r="U133" s="38"/>
    </row>
    <row r="134" spans="1:21" x14ac:dyDescent="0.25">
      <c r="A134" s="132" t="s">
        <v>194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4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152</v>
      </c>
      <c r="J135" s="23" t="s">
        <v>153</v>
      </c>
      <c r="K135" s="23" t="s">
        <v>154</v>
      </c>
      <c r="L135" s="23" t="s">
        <v>155</v>
      </c>
      <c r="M135" s="20" t="s">
        <v>156</v>
      </c>
      <c r="N135" s="73" t="s">
        <v>52</v>
      </c>
      <c r="O135" s="65" t="s">
        <v>53</v>
      </c>
      <c r="P135" s="20" t="s">
        <v>15</v>
      </c>
      <c r="Q135" s="20" t="s">
        <v>231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224</v>
      </c>
      <c r="C136" s="25" t="s">
        <v>218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397</v>
      </c>
      <c r="C137" s="25" t="s">
        <v>241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279</v>
      </c>
      <c r="C138" s="25" t="s">
        <v>66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28">
        <v>0</v>
      </c>
      <c r="Q138" s="28">
        <v>0</v>
      </c>
      <c r="R138" s="28">
        <v>0</v>
      </c>
      <c r="S138" s="28">
        <v>0</v>
      </c>
      <c r="T138" s="29">
        <v>4079.7504479999998</v>
      </c>
      <c r="U138" s="36">
        <v>3679.7504479999998</v>
      </c>
    </row>
    <row r="139" spans="1:21" x14ac:dyDescent="0.25">
      <c r="A139" s="24">
        <v>176</v>
      </c>
      <c r="B139" s="25" t="s">
        <v>3</v>
      </c>
      <c r="C139" s="55" t="s">
        <v>266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28">
        <v>0</v>
      </c>
      <c r="Q139" s="28">
        <v>0</v>
      </c>
      <c r="R139" s="28">
        <v>0</v>
      </c>
      <c r="S139" s="28">
        <v>0</v>
      </c>
      <c r="T139" s="29">
        <v>1013.1184479999997</v>
      </c>
      <c r="U139" s="36">
        <v>613.11844799999972</v>
      </c>
    </row>
    <row r="140" spans="1:21" x14ac:dyDescent="0.25">
      <c r="A140" s="24">
        <v>73</v>
      </c>
      <c r="B140" s="25" t="s">
        <v>232</v>
      </c>
      <c r="C140" s="25" t="s">
        <v>266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422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431</v>
      </c>
      <c r="C142" s="25" t="s">
        <v>277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3732.5837279999992</v>
      </c>
      <c r="U142" s="36">
        <v>3332.5837279999992</v>
      </c>
    </row>
    <row r="143" spans="1:21" ht="13.15" customHeight="1" x14ac:dyDescent="0.25">
      <c r="A143" s="24"/>
      <c r="B143" s="25" t="s">
        <v>232</v>
      </c>
      <c r="C143" s="25" t="s">
        <v>277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411</v>
      </c>
      <c r="C144" s="25" t="s">
        <v>277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3492.5837279999992</v>
      </c>
      <c r="U144" s="36">
        <v>3092.5837279999992</v>
      </c>
    </row>
    <row r="145" spans="1:21" x14ac:dyDescent="0.25">
      <c r="A145" s="24">
        <v>78</v>
      </c>
      <c r="B145" s="25" t="s">
        <v>232</v>
      </c>
      <c r="C145" s="25" t="s">
        <v>236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232</v>
      </c>
      <c r="C146" s="25" t="s">
        <v>236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304</v>
      </c>
      <c r="C147" s="25" t="s">
        <v>236</v>
      </c>
      <c r="D147" s="27">
        <v>15</v>
      </c>
      <c r="E147" s="34">
        <v>264.52</v>
      </c>
      <c r="F147" s="34">
        <f>D147*E147</f>
        <v>3967.7999999999997</v>
      </c>
      <c r="G147" s="28">
        <v>400</v>
      </c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3192.5837279999992</v>
      </c>
      <c r="U147" s="36">
        <v>2792.5837279999992</v>
      </c>
    </row>
    <row r="148" spans="1:21" x14ac:dyDescent="0.25">
      <c r="A148" s="24">
        <v>81</v>
      </c>
      <c r="B148" s="25" t="s">
        <v>48</v>
      </c>
      <c r="C148" s="25" t="s">
        <v>266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6">
        <v>3692.5837279999992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0">SUM(F136:F148)</f>
        <v>39935.400000000009</v>
      </c>
      <c r="G149" s="42">
        <f>SUM(G136:G148)</f>
        <v>2800</v>
      </c>
      <c r="H149" s="42">
        <f t="shared" si="30"/>
        <v>0</v>
      </c>
      <c r="I149" s="42"/>
      <c r="J149" s="42"/>
      <c r="K149" s="42"/>
      <c r="L149" s="42"/>
      <c r="M149" s="42"/>
      <c r="N149" s="75">
        <f t="shared" si="30"/>
        <v>3503.7059360000003</v>
      </c>
      <c r="O149" s="51">
        <v>0</v>
      </c>
      <c r="P149" s="42">
        <v>1380</v>
      </c>
      <c r="Q149" s="42">
        <v>3560</v>
      </c>
      <c r="R149" s="42">
        <v>0</v>
      </c>
      <c r="S149" s="42">
        <v>0</v>
      </c>
      <c r="T149" s="42">
        <v>34291.694063999996</v>
      </c>
      <c r="U149" s="42">
        <v>31491.694063999992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5"/>
      <c r="O150" s="51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5"/>
      <c r="O151" s="51"/>
      <c r="P151" s="42"/>
      <c r="Q151" s="42"/>
      <c r="R151" s="42"/>
      <c r="S151" s="42"/>
      <c r="T151" s="42"/>
      <c r="U151" s="42"/>
    </row>
    <row r="152" spans="1:21" x14ac:dyDescent="0.25">
      <c r="A152" s="132" t="s">
        <v>195</v>
      </c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4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152</v>
      </c>
      <c r="J153" s="23" t="s">
        <v>153</v>
      </c>
      <c r="K153" s="23" t="s">
        <v>154</v>
      </c>
      <c r="L153" s="23" t="s">
        <v>155</v>
      </c>
      <c r="M153" s="20" t="s">
        <v>156</v>
      </c>
      <c r="N153" s="73" t="s">
        <v>52</v>
      </c>
      <c r="O153" s="65" t="s">
        <v>53</v>
      </c>
      <c r="P153" s="20" t="s">
        <v>15</v>
      </c>
      <c r="Q153" s="20" t="s">
        <v>231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215</v>
      </c>
      <c r="C154" s="18" t="s">
        <v>157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x14ac:dyDescent="0.25">
      <c r="A155" s="24">
        <v>83</v>
      </c>
      <c r="B155" s="25" t="s">
        <v>214</v>
      </c>
      <c r="C155" s="25" t="s">
        <v>72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344</v>
      </c>
      <c r="C156" s="18" t="s">
        <v>74</v>
      </c>
      <c r="D156" s="27">
        <v>15</v>
      </c>
      <c r="E156" s="34">
        <v>263.56</v>
      </c>
      <c r="F156" s="34">
        <f>D156*E156</f>
        <v>3953.4</v>
      </c>
      <c r="G156" s="34">
        <v>400</v>
      </c>
      <c r="H156" s="24"/>
      <c r="I156" s="34">
        <f>VLOOKUP($F$156,Tabisr,1)</f>
        <v>3124.36</v>
      </c>
      <c r="J156" s="36">
        <f>+F156-I156</f>
        <v>829.04</v>
      </c>
      <c r="K156" s="37">
        <f>VLOOKUP($F$156,Tabisr,4)</f>
        <v>0.10879999999999999</v>
      </c>
      <c r="L156" s="34">
        <f>+J156*K156</f>
        <v>90.199551999999997</v>
      </c>
      <c r="M156" s="34">
        <f>VLOOKUP($F$156,Tabisr,3)</f>
        <v>183.45</v>
      </c>
      <c r="N156" s="35">
        <f>M156+L156</f>
        <v>273.64955199999997</v>
      </c>
      <c r="O156" s="34">
        <f>VLOOKUP($F$156,Tabsub,3)</f>
        <v>0</v>
      </c>
      <c r="P156" s="34">
        <v>0</v>
      </c>
      <c r="Q156" s="34">
        <v>0</v>
      </c>
      <c r="R156" s="34">
        <v>0</v>
      </c>
      <c r="S156" s="34">
        <v>0</v>
      </c>
      <c r="T156" s="29">
        <v>4079.7504479999998</v>
      </c>
      <c r="U156" s="36">
        <v>3679.7504479999998</v>
      </c>
    </row>
    <row r="157" spans="1:21" ht="10.15" customHeight="1" x14ac:dyDescent="0.25">
      <c r="A157" s="24">
        <v>85</v>
      </c>
      <c r="B157" s="55" t="s">
        <v>232</v>
      </c>
      <c r="C157" s="25" t="s">
        <v>315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282</v>
      </c>
      <c r="C158" s="25" t="s">
        <v>267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285</v>
      </c>
      <c r="C159" s="25" t="s">
        <v>268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286</v>
      </c>
      <c r="C160" s="25" t="s">
        <v>269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25" t="s">
        <v>393</v>
      </c>
      <c r="C161" s="25" t="s">
        <v>270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7">
        <f>+SUM(F154:F161)</f>
        <v>26921.25</v>
      </c>
      <c r="G162" s="47">
        <f>+SUM(G154:G161)</f>
        <v>2000</v>
      </c>
      <c r="H162" s="47">
        <f>+SUM(H154:H161)</f>
        <v>0</v>
      </c>
      <c r="I162" s="47"/>
      <c r="J162" s="47"/>
      <c r="K162" s="47"/>
      <c r="L162" s="47"/>
      <c r="M162" s="47"/>
      <c r="N162" s="48">
        <f t="shared" ref="N162" si="31">+SUM(N154:N161)</f>
        <v>2392.6000000000004</v>
      </c>
      <c r="O162" s="129">
        <v>430.79999999999995</v>
      </c>
      <c r="P162" s="47">
        <v>0</v>
      </c>
      <c r="Q162" s="47">
        <v>770</v>
      </c>
      <c r="R162" s="47">
        <v>0</v>
      </c>
      <c r="S162" s="47">
        <v>0</v>
      </c>
      <c r="T162" s="47">
        <v>26189.449999999997</v>
      </c>
      <c r="U162" s="47">
        <v>24189.449999999997</v>
      </c>
    </row>
    <row r="163" spans="1:21" x14ac:dyDescent="0.25">
      <c r="A163" s="38"/>
      <c r="B163" s="39"/>
      <c r="C163" s="19"/>
      <c r="D163" s="40"/>
      <c r="E163" s="41"/>
      <c r="F163" s="47"/>
      <c r="G163" s="47"/>
      <c r="H163" s="47"/>
      <c r="I163" s="47"/>
      <c r="J163" s="47"/>
      <c r="K163" s="47"/>
      <c r="L163" s="47"/>
      <c r="M163" s="47"/>
      <c r="N163" s="48"/>
      <c r="O163" s="129"/>
      <c r="P163" s="47"/>
      <c r="Q163" s="47"/>
      <c r="R163" s="47"/>
      <c r="S163" s="47"/>
      <c r="T163" s="47"/>
      <c r="U163" s="47"/>
    </row>
    <row r="164" spans="1:21" x14ac:dyDescent="0.25">
      <c r="A164" s="38"/>
      <c r="B164" s="39"/>
      <c r="C164" s="19"/>
      <c r="D164" s="40"/>
      <c r="E164" s="41"/>
      <c r="F164" s="47"/>
      <c r="G164" s="47"/>
      <c r="H164" s="47"/>
      <c r="I164" s="47"/>
      <c r="J164" s="47"/>
      <c r="K164" s="47"/>
      <c r="L164" s="47"/>
      <c r="M164" s="47"/>
      <c r="N164" s="48"/>
      <c r="O164" s="129"/>
      <c r="P164" s="47"/>
      <c r="Q164" s="47"/>
      <c r="R164" s="47"/>
      <c r="S164" s="47"/>
      <c r="T164" s="47"/>
      <c r="U164" s="47"/>
    </row>
    <row r="165" spans="1:21" x14ac:dyDescent="0.25">
      <c r="A165" s="132" t="s">
        <v>196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4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152</v>
      </c>
      <c r="J166" s="23" t="s">
        <v>153</v>
      </c>
      <c r="K166" s="23" t="s">
        <v>154</v>
      </c>
      <c r="L166" s="23" t="s">
        <v>155</v>
      </c>
      <c r="M166" s="20" t="s">
        <v>156</v>
      </c>
      <c r="N166" s="73" t="s">
        <v>52</v>
      </c>
      <c r="O166" s="65" t="s">
        <v>53</v>
      </c>
      <c r="P166" s="20" t="s">
        <v>15</v>
      </c>
      <c r="Q166" s="20" t="s">
        <v>231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173</v>
      </c>
      <c r="C167" s="25" t="s">
        <v>345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7">
        <f>+M167+L167</f>
        <v>558.07039999999995</v>
      </c>
      <c r="O167" s="34">
        <f>VLOOKUP($F$167,Tabsub,3)</f>
        <v>0</v>
      </c>
      <c r="P167" s="34">
        <v>0</v>
      </c>
      <c r="Q167" s="34">
        <v>0</v>
      </c>
      <c r="R167" s="34">
        <v>0</v>
      </c>
      <c r="S167" s="34">
        <v>0</v>
      </c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378</v>
      </c>
      <c r="C168" s="25" t="s">
        <v>69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7">
        <f>+M168+L168</f>
        <v>192.93083199999998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418</v>
      </c>
      <c r="C169" s="25" t="s">
        <v>73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7">
        <f>+M169+L169</f>
        <v>273.64955199999997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7">
        <f>+M170+L170</f>
        <v>273.64955199999997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2">+SUM(F167:F170)</f>
        <v>17340.75</v>
      </c>
      <c r="G171" s="42">
        <f>+SUM(G167:G170)</f>
        <v>1600</v>
      </c>
      <c r="H171" s="42">
        <f t="shared" si="32"/>
        <v>0</v>
      </c>
      <c r="I171" s="42"/>
      <c r="J171" s="42"/>
      <c r="K171" s="42"/>
      <c r="L171" s="42"/>
      <c r="M171" s="42"/>
      <c r="N171" s="75">
        <f t="shared" si="32"/>
        <v>1298.3003359999998</v>
      </c>
      <c r="O171" s="51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17517.549663999998</v>
      </c>
      <c r="U171" s="42"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5"/>
      <c r="O172" s="51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5"/>
      <c r="O173" s="51"/>
      <c r="P173" s="42"/>
      <c r="Q173" s="42"/>
      <c r="R173" s="42"/>
      <c r="S173" s="42"/>
      <c r="T173" s="42"/>
      <c r="U173" s="42"/>
    </row>
    <row r="174" spans="1:21" x14ac:dyDescent="0.25">
      <c r="A174" s="132" t="s">
        <v>197</v>
      </c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4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152</v>
      </c>
      <c r="J175" s="23" t="s">
        <v>153</v>
      </c>
      <c r="K175" s="23" t="s">
        <v>154</v>
      </c>
      <c r="L175" s="23" t="s">
        <v>155</v>
      </c>
      <c r="M175" s="20" t="s">
        <v>156</v>
      </c>
      <c r="N175" s="73" t="s">
        <v>52</v>
      </c>
      <c r="O175" s="65" t="s">
        <v>53</v>
      </c>
      <c r="P175" s="20" t="s">
        <v>15</v>
      </c>
      <c r="Q175" s="20" t="s">
        <v>231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4" customFormat="1" x14ac:dyDescent="0.25">
      <c r="A178" s="24">
        <v>96</v>
      </c>
      <c r="B178" s="121" t="s">
        <v>232</v>
      </c>
      <c r="C178" s="121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10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N179" si="33">+SUM(H176:H178)</f>
        <v>0</v>
      </c>
      <c r="I179" s="42"/>
      <c r="J179" s="42"/>
      <c r="K179" s="42"/>
      <c r="L179" s="42"/>
      <c r="M179" s="42"/>
      <c r="N179" s="75">
        <f t="shared" si="33"/>
        <v>831.71995199999992</v>
      </c>
      <c r="O179" s="51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10144.130047999999</v>
      </c>
      <c r="U179" s="42"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5"/>
      <c r="O180" s="51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5"/>
      <c r="O181" s="51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2" t="s">
        <v>198</v>
      </c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4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152</v>
      </c>
      <c r="J183" s="23" t="s">
        <v>153</v>
      </c>
      <c r="K183" s="23" t="s">
        <v>154</v>
      </c>
      <c r="L183" s="23" t="s">
        <v>155</v>
      </c>
      <c r="M183" s="20" t="s">
        <v>156</v>
      </c>
      <c r="N183" s="73" t="s">
        <v>52</v>
      </c>
      <c r="O183" s="65" t="s">
        <v>53</v>
      </c>
      <c r="P183" s="20" t="s">
        <v>15</v>
      </c>
      <c r="Q183" s="20" t="s">
        <v>231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174</v>
      </c>
      <c r="D184" s="27">
        <v>15</v>
      </c>
      <c r="E184" s="34">
        <v>661.33</v>
      </c>
      <c r="F184" s="34">
        <f t="shared" ref="F184:F193" si="34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5">+F184-I184</f>
        <v>2278.0400000000009</v>
      </c>
      <c r="K184" s="37">
        <f>VLOOKUP($F$184,Tabisr,4)</f>
        <v>0.21360000000000001</v>
      </c>
      <c r="L184" s="34">
        <f t="shared" ref="L184:L189" si="36">+J184*K184</f>
        <v>486.58934400000021</v>
      </c>
      <c r="M184" s="34">
        <f>VLOOKUP($F$184,Tabisr,3)</f>
        <v>809.25</v>
      </c>
      <c r="N184" s="35">
        <f t="shared" ref="N184:N193" si="37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441</v>
      </c>
      <c r="C185" s="25" t="s">
        <v>66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6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09" t="s">
        <v>353</v>
      </c>
      <c r="C186" s="25" t="s">
        <v>175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6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216</v>
      </c>
      <c r="C187" s="25" t="s">
        <v>294</v>
      </c>
      <c r="D187" s="27">
        <v>15</v>
      </c>
      <c r="E187" s="34">
        <v>312.26</v>
      </c>
      <c r="F187" s="34">
        <f t="shared" si="34"/>
        <v>4683.8999999999996</v>
      </c>
      <c r="G187" s="34">
        <v>400</v>
      </c>
      <c r="H187" s="34"/>
      <c r="I187" s="34">
        <f>VLOOKUP($F$187,Tabisr,1)</f>
        <v>3124.36</v>
      </c>
      <c r="J187" s="36">
        <f t="shared" si="35"/>
        <v>1559.5399999999995</v>
      </c>
      <c r="K187" s="37">
        <f>VLOOKUP($F$187,Tabisr,4)</f>
        <v>0.10879999999999999</v>
      </c>
      <c r="L187" s="34">
        <f t="shared" si="36"/>
        <v>169.67795199999995</v>
      </c>
      <c r="M187" s="34">
        <f>VLOOKUP($F$187,Tabisr,3)</f>
        <v>183.45</v>
      </c>
      <c r="N187" s="35">
        <f t="shared" si="37"/>
        <v>353.12795199999994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4425.7720479999998</v>
      </c>
      <c r="U187" s="36">
        <v>4025.7720479999998</v>
      </c>
    </row>
    <row r="188" spans="1:21" x14ac:dyDescent="0.25">
      <c r="A188" s="24">
        <v>101</v>
      </c>
      <c r="B188" s="25" t="s">
        <v>37</v>
      </c>
      <c r="C188" s="25" t="s">
        <v>129</v>
      </c>
      <c r="D188" s="27">
        <v>15</v>
      </c>
      <c r="E188" s="34">
        <v>263.56</v>
      </c>
      <c r="F188" s="34">
        <f t="shared" si="34"/>
        <v>3953.4</v>
      </c>
      <c r="G188" s="34">
        <v>400</v>
      </c>
      <c r="H188" s="34"/>
      <c r="I188" s="34">
        <f>VLOOKUP($F$188,Tabisr,1)</f>
        <v>3124.36</v>
      </c>
      <c r="J188" s="36">
        <f t="shared" si="35"/>
        <v>829.04</v>
      </c>
      <c r="K188" s="37">
        <f>VLOOKUP($F$188,Tabisr,4)</f>
        <v>0.10879999999999999</v>
      </c>
      <c r="L188" s="34">
        <f t="shared" si="36"/>
        <v>90.199551999999997</v>
      </c>
      <c r="M188" s="34">
        <f>VLOOKUP($F$188,Tabisr,3)</f>
        <v>183.45</v>
      </c>
      <c r="N188" s="35">
        <f t="shared" si="37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15</v>
      </c>
      <c r="E189" s="34">
        <v>263.56</v>
      </c>
      <c r="F189" s="34">
        <f t="shared" si="34"/>
        <v>3953.4</v>
      </c>
      <c r="G189" s="34">
        <v>400</v>
      </c>
      <c r="H189" s="34"/>
      <c r="I189" s="34">
        <f>VLOOKUP($F$189,Tabisr,1)</f>
        <v>3124.36</v>
      </c>
      <c r="J189" s="36">
        <f t="shared" si="35"/>
        <v>829.04</v>
      </c>
      <c r="K189" s="37">
        <f>VLOOKUP($F$189,Tabisr,4)</f>
        <v>0.10879999999999999</v>
      </c>
      <c r="L189" s="34">
        <f t="shared" si="36"/>
        <v>90.199551999999997</v>
      </c>
      <c r="M189" s="34">
        <f>VLOOKUP($F$189,Tabisr,3)</f>
        <v>183.45</v>
      </c>
      <c r="N189" s="35">
        <f t="shared" si="37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109" t="s">
        <v>393</v>
      </c>
      <c r="C190" s="25" t="s">
        <v>408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452</v>
      </c>
      <c r="C191" s="25" t="s">
        <v>329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>
        <v>0</v>
      </c>
      <c r="Q191" s="34">
        <v>0</v>
      </c>
      <c r="R191" s="34">
        <v>0</v>
      </c>
      <c r="S191" s="34">
        <v>0</v>
      </c>
      <c r="T191" s="29">
        <v>3379.7504479999998</v>
      </c>
      <c r="U191" s="36">
        <v>2979.7504479999998</v>
      </c>
    </row>
    <row r="192" spans="1:21" x14ac:dyDescent="0.25">
      <c r="A192" s="24">
        <v>105</v>
      </c>
      <c r="B192" s="25" t="s">
        <v>372</v>
      </c>
      <c r="C192" s="18" t="s">
        <v>80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15</v>
      </c>
      <c r="E193" s="34">
        <v>214.1</v>
      </c>
      <c r="F193" s="34">
        <f t="shared" si="34"/>
        <v>3211.5</v>
      </c>
      <c r="G193" s="34">
        <v>400</v>
      </c>
      <c r="H193" s="34"/>
      <c r="I193" s="34">
        <f>VLOOKUP($F$193,Tabisr,1)</f>
        <v>3124.36</v>
      </c>
      <c r="J193" s="36">
        <f t="shared" si="35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7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42996.750000000007</v>
      </c>
      <c r="G194" s="42">
        <f>+SUM(G184:G193)</f>
        <v>3200</v>
      </c>
      <c r="H194" s="42">
        <f t="shared" ref="H194:N194" si="38">+SUM(H184:H193)</f>
        <v>0</v>
      </c>
      <c r="I194" s="42"/>
      <c r="J194" s="42"/>
      <c r="K194" s="42"/>
      <c r="L194" s="42"/>
      <c r="M194" s="42"/>
      <c r="N194" s="75">
        <f t="shared" si="38"/>
        <v>3642.7522399999993</v>
      </c>
      <c r="O194" s="51">
        <v>125.1</v>
      </c>
      <c r="P194" s="42">
        <v>0</v>
      </c>
      <c r="Q194" s="42">
        <v>1005</v>
      </c>
      <c r="R194" s="42">
        <v>0</v>
      </c>
      <c r="S194" s="42">
        <v>0</v>
      </c>
      <c r="T194" s="42">
        <v>41674.097759999997</v>
      </c>
      <c r="U194" s="42">
        <v>38474.097759999997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5"/>
      <c r="O195" s="51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5"/>
      <c r="O196" s="51"/>
      <c r="P196" s="42"/>
      <c r="Q196" s="42"/>
      <c r="R196" s="42"/>
      <c r="S196" s="42"/>
      <c r="T196" s="42"/>
      <c r="U196" s="42"/>
    </row>
    <row r="197" spans="1:21" x14ac:dyDescent="0.25">
      <c r="A197" s="132" t="s">
        <v>199</v>
      </c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4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152</v>
      </c>
      <c r="J198" s="23" t="s">
        <v>153</v>
      </c>
      <c r="K198" s="23" t="s">
        <v>154</v>
      </c>
      <c r="L198" s="23" t="s">
        <v>155</v>
      </c>
      <c r="M198" s="20" t="s">
        <v>156</v>
      </c>
      <c r="N198" s="73" t="s">
        <v>52</v>
      </c>
      <c r="O198" s="65" t="s">
        <v>53</v>
      </c>
      <c r="P198" s="20" t="s">
        <v>15</v>
      </c>
      <c r="Q198" s="20" t="s">
        <v>231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438</v>
      </c>
      <c r="C199" s="25" t="s">
        <v>128</v>
      </c>
      <c r="D199" s="27">
        <v>15</v>
      </c>
      <c r="E199" s="34">
        <v>661.33</v>
      </c>
      <c r="F199" s="34">
        <f t="shared" ref="F199:F208" si="39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40">+F199-I199</f>
        <v>2278.0400000000009</v>
      </c>
      <c r="K199" s="37">
        <f>VLOOKUP($F$199,Tabisr,4)</f>
        <v>0.21360000000000001</v>
      </c>
      <c r="L199" s="34">
        <f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25" t="s">
        <v>232</v>
      </c>
      <c r="C200" s="25" t="s">
        <v>414</v>
      </c>
      <c r="D200" s="43"/>
      <c r="E200" s="34"/>
      <c r="F200" s="34"/>
      <c r="G200" s="34"/>
      <c r="H200" s="34"/>
      <c r="I200" s="34"/>
      <c r="J200" s="36"/>
      <c r="K200" s="37"/>
      <c r="L200" s="34"/>
      <c r="M200" s="34"/>
      <c r="N200" s="35"/>
      <c r="O200" s="34"/>
      <c r="P200" s="34">
        <v>0</v>
      </c>
      <c r="Q200" s="34">
        <v>0</v>
      </c>
      <c r="R200" s="34">
        <v>0</v>
      </c>
      <c r="S200" s="34">
        <v>0</v>
      </c>
      <c r="T200" s="36"/>
      <c r="U200" s="36"/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15</v>
      </c>
      <c r="E201" s="34">
        <v>263.56</v>
      </c>
      <c r="F201" s="34">
        <f t="shared" si="39"/>
        <v>3953.4</v>
      </c>
      <c r="G201" s="34">
        <v>400</v>
      </c>
      <c r="H201" s="34"/>
      <c r="I201" s="34">
        <f>VLOOKUP($F$201,Tabisr,1)</f>
        <v>3124.36</v>
      </c>
      <c r="J201" s="36">
        <f t="shared" si="40"/>
        <v>829.04</v>
      </c>
      <c r="K201" s="37">
        <f>VLOOKUP($F$201,Tabisr,4)</f>
        <v>0.10879999999999999</v>
      </c>
      <c r="L201" s="34">
        <f>+J201*K201</f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15</v>
      </c>
      <c r="E202" s="34">
        <v>220.57</v>
      </c>
      <c r="F202" s="34">
        <f t="shared" si="39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40"/>
        <v>184.1899999999996</v>
      </c>
      <c r="K202" s="37">
        <f>VLOOKUP($F$202,Tabisr,4)</f>
        <v>0.10879999999999999</v>
      </c>
      <c r="L202" s="34">
        <f>+J202*K202</f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>
        <v>0</v>
      </c>
      <c r="R202" s="34">
        <v>0</v>
      </c>
      <c r="S202" s="34">
        <v>0</v>
      </c>
      <c r="T202" s="29">
        <v>2110.1601279999995</v>
      </c>
      <c r="U202" s="36">
        <v>1710.1601279999995</v>
      </c>
    </row>
    <row r="203" spans="1:21" x14ac:dyDescent="0.25">
      <c r="A203" s="24">
        <v>111</v>
      </c>
      <c r="B203" s="25" t="s">
        <v>163</v>
      </c>
      <c r="C203" s="18" t="s">
        <v>83</v>
      </c>
      <c r="D203" s="27">
        <v>15</v>
      </c>
      <c r="E203" s="34">
        <v>220.57300000000001</v>
      </c>
      <c r="F203" s="34">
        <f t="shared" si="39"/>
        <v>3308.5950000000003</v>
      </c>
      <c r="G203" s="34">
        <v>400</v>
      </c>
      <c r="H203" s="34"/>
      <c r="I203" s="34">
        <f>VLOOKUP($F$203,Tabisr,1)</f>
        <v>3124.36</v>
      </c>
      <c r="J203" s="36">
        <f t="shared" si="40"/>
        <v>184.23500000000013</v>
      </c>
      <c r="K203" s="37">
        <f>VLOOKUP($F$203,Tabisr,4)</f>
        <v>0.10879999999999999</v>
      </c>
      <c r="L203" s="34">
        <f>+J203*K203</f>
        <v>20.044768000000012</v>
      </c>
      <c r="M203" s="34">
        <f>VLOOKUP($F$203,Tabisr,3)</f>
        <v>183.45</v>
      </c>
      <c r="N203" s="35">
        <f>+M203+L203</f>
        <v>203.49476799999999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3630.2002320000001</v>
      </c>
      <c r="U203" s="36">
        <v>3230.2002320000001</v>
      </c>
    </row>
    <row r="204" spans="1:21" x14ac:dyDescent="0.25">
      <c r="A204" s="24">
        <v>112</v>
      </c>
      <c r="B204" s="25" t="s">
        <v>369</v>
      </c>
      <c r="C204" s="18" t="s">
        <v>83</v>
      </c>
      <c r="D204" s="27">
        <v>15</v>
      </c>
      <c r="E204" s="34">
        <v>220.57300000000001</v>
      </c>
      <c r="F204" s="34">
        <f>D204*E204</f>
        <v>3308.5950000000003</v>
      </c>
      <c r="G204" s="34">
        <v>400</v>
      </c>
      <c r="H204" s="34"/>
      <c r="I204" s="34">
        <f>VLOOKUP($F$204,Tabisr,1)</f>
        <v>3124.36</v>
      </c>
      <c r="J204" s="36">
        <f t="shared" si="40"/>
        <v>184.23500000000013</v>
      </c>
      <c r="K204" s="37">
        <f>VLOOKUP($F$204,Tabisr,4)</f>
        <v>0.10879999999999999</v>
      </c>
      <c r="L204" s="34">
        <f>+J204*K204</f>
        <v>20.044768000000012</v>
      </c>
      <c r="M204" s="34">
        <f>VLOOKUP($F$204,Tabisr,3)</f>
        <v>183.45</v>
      </c>
      <c r="N204" s="35">
        <f>+M204+L204</f>
        <v>203.49476799999999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3630.2002320000001</v>
      </c>
      <c r="U204" s="36">
        <v>3230.2002320000001</v>
      </c>
    </row>
    <row r="205" spans="1:21" x14ac:dyDescent="0.25">
      <c r="A205" s="24">
        <v>113</v>
      </c>
      <c r="B205" s="25" t="s">
        <v>161</v>
      </c>
      <c r="C205" s="18" t="s">
        <v>83</v>
      </c>
      <c r="D205" s="27">
        <v>15</v>
      </c>
      <c r="E205" s="34">
        <v>220.57300000000001</v>
      </c>
      <c r="F205" s="34">
        <f>D205*E205</f>
        <v>3308.5950000000003</v>
      </c>
      <c r="G205" s="34">
        <v>400</v>
      </c>
      <c r="H205" s="34"/>
      <c r="I205" s="34">
        <f>VLOOKUP($F$205,Tabisr,1)</f>
        <v>3124.36</v>
      </c>
      <c r="J205" s="36">
        <f>+F205-I205</f>
        <v>184.23500000000013</v>
      </c>
      <c r="K205" s="37">
        <f>VLOOKUP($F$205,Tabisr,4)</f>
        <v>0.10879999999999999</v>
      </c>
      <c r="L205" s="34">
        <f>+J205*K205</f>
        <v>20.044768000000012</v>
      </c>
      <c r="M205" s="34">
        <f>VLOOKUP($F$205,Tabisr,3)</f>
        <v>183.45</v>
      </c>
      <c r="N205" s="35">
        <f>+M205+L205</f>
        <v>203.49476799999999</v>
      </c>
      <c r="O205" s="34">
        <f>VLOOKUP($F$205,Tabsub,3)</f>
        <v>125.1</v>
      </c>
      <c r="P205" s="34">
        <v>0</v>
      </c>
      <c r="Q205" s="34">
        <v>0</v>
      </c>
      <c r="R205" s="34">
        <v>0</v>
      </c>
      <c r="S205" s="34">
        <v>0</v>
      </c>
      <c r="T205" s="29">
        <v>2885.2002320000001</v>
      </c>
      <c r="U205" s="36">
        <v>2485.2002320000001</v>
      </c>
    </row>
    <row r="206" spans="1:21" x14ac:dyDescent="0.25">
      <c r="A206" s="24">
        <v>114</v>
      </c>
      <c r="B206" s="25" t="s">
        <v>232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296</v>
      </c>
      <c r="C207" s="18" t="s">
        <v>83</v>
      </c>
      <c r="D207" s="27">
        <v>15</v>
      </c>
      <c r="E207" s="34">
        <v>220.57300000000001</v>
      </c>
      <c r="F207" s="34">
        <f>D207*E207</f>
        <v>3308.5950000000003</v>
      </c>
      <c r="G207" s="34">
        <v>400</v>
      </c>
      <c r="H207" s="34"/>
      <c r="I207" s="34">
        <f>VLOOKUP($F$207,Tabisr,1)</f>
        <v>3124.36</v>
      </c>
      <c r="J207" s="36">
        <f>+F207-I207</f>
        <v>184.23500000000013</v>
      </c>
      <c r="K207" s="37">
        <f>VLOOKUP($F$207,Tabisr,4)</f>
        <v>0.10879999999999999</v>
      </c>
      <c r="L207" s="34">
        <f>+J207*K207</f>
        <v>20.044768000000012</v>
      </c>
      <c r="M207" s="34">
        <f>VLOOKUP($F$207,Tabisr,3)</f>
        <v>183.45</v>
      </c>
      <c r="N207" s="35">
        <f>+M207+L207</f>
        <v>203.49476799999999</v>
      </c>
      <c r="O207" s="34">
        <f>VLOOKUP($F$207,Tabsub,3)</f>
        <v>125.1</v>
      </c>
      <c r="P207" s="34">
        <v>0</v>
      </c>
      <c r="Q207" s="34">
        <v>0</v>
      </c>
      <c r="R207" s="34">
        <v>0</v>
      </c>
      <c r="S207" s="34">
        <v>0</v>
      </c>
      <c r="T207" s="29">
        <v>3130.2002320000001</v>
      </c>
      <c r="U207" s="36">
        <v>2730.2002320000001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15</v>
      </c>
      <c r="E208" s="34">
        <v>220.57300000000001</v>
      </c>
      <c r="F208" s="34">
        <f t="shared" si="39"/>
        <v>3308.5950000000003</v>
      </c>
      <c r="G208" s="34">
        <v>400</v>
      </c>
      <c r="H208" s="34"/>
      <c r="I208" s="34">
        <f>VLOOKUP($F$208,Tabisr,1)</f>
        <v>3124.36</v>
      </c>
      <c r="J208" s="36">
        <f>+F208-I208</f>
        <v>184.23500000000013</v>
      </c>
      <c r="K208" s="37">
        <f>VLOOKUP($F$208,Tabisr,4)</f>
        <v>0.10879999999999999</v>
      </c>
      <c r="L208" s="34">
        <f>+J208*K208</f>
        <v>20.044768000000012</v>
      </c>
      <c r="M208" s="34">
        <f>VLOOKUP($F$208,Tabisr,3)</f>
        <v>183.45</v>
      </c>
      <c r="N208" s="35">
        <f>+M208+L208</f>
        <v>203.49476799999999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3630.2002320000001</v>
      </c>
      <c r="U208" s="36">
        <v>3230.2002320000001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33724.875000000007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5">
        <f t="shared" ref="N209" si="41">+SUM(N199:N208)</f>
        <v>2790.4526080000001</v>
      </c>
      <c r="O209" s="51">
        <v>750.6</v>
      </c>
      <c r="P209" s="42">
        <v>0</v>
      </c>
      <c r="Q209" s="42">
        <v>3955</v>
      </c>
      <c r="R209" s="42">
        <v>0</v>
      </c>
      <c r="S209" s="42">
        <v>0</v>
      </c>
      <c r="T209" s="42">
        <v>30530.022391999995</v>
      </c>
      <c r="U209" s="42">
        <v>27730.022391999995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5"/>
      <c r="O210" s="51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9"/>
      <c r="O211" s="50"/>
      <c r="P211" s="38"/>
      <c r="Q211" s="90"/>
      <c r="R211" s="38"/>
      <c r="S211" s="38"/>
      <c r="T211" s="92"/>
      <c r="U211" s="38"/>
    </row>
    <row r="212" spans="1:21" x14ac:dyDescent="0.25">
      <c r="A212" s="132" t="s">
        <v>338</v>
      </c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4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152</v>
      </c>
      <c r="J213" s="23" t="s">
        <v>153</v>
      </c>
      <c r="K213" s="23" t="s">
        <v>154</v>
      </c>
      <c r="L213" s="23" t="s">
        <v>155</v>
      </c>
      <c r="M213" s="20" t="s">
        <v>156</v>
      </c>
      <c r="N213" s="73" t="s">
        <v>52</v>
      </c>
      <c r="O213" s="65" t="s">
        <v>53</v>
      </c>
      <c r="P213" s="20" t="s">
        <v>15</v>
      </c>
      <c r="Q213" s="20" t="s">
        <v>231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5" customFormat="1" ht="11.25" x14ac:dyDescent="0.25">
      <c r="A214" s="24">
        <v>117</v>
      </c>
      <c r="B214" s="25" t="s">
        <v>249</v>
      </c>
      <c r="C214" s="18" t="s">
        <v>158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325</v>
      </c>
      <c r="C215" s="25" t="s">
        <v>72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2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34">
        <v>0</v>
      </c>
      <c r="Q216" s="34">
        <v>0</v>
      </c>
      <c r="R216" s="34">
        <v>0</v>
      </c>
      <c r="S216" s="34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09" t="s">
        <v>393</v>
      </c>
      <c r="C217" s="25" t="s">
        <v>428</v>
      </c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34">
        <v>0</v>
      </c>
      <c r="Q217" s="34">
        <v>0</v>
      </c>
      <c r="R217" s="34">
        <v>0</v>
      </c>
      <c r="S217" s="34">
        <v>0</v>
      </c>
      <c r="T217" s="120"/>
      <c r="U217" s="120"/>
    </row>
    <row r="218" spans="1:21" x14ac:dyDescent="0.25">
      <c r="A218" s="24">
        <v>121</v>
      </c>
      <c r="B218" s="25" t="s">
        <v>300</v>
      </c>
      <c r="C218" s="18" t="s">
        <v>88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281</v>
      </c>
      <c r="C219" s="18" t="s">
        <v>88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232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34">
        <v>0</v>
      </c>
      <c r="Q220" s="34">
        <v>0</v>
      </c>
      <c r="R220" s="34">
        <v>0</v>
      </c>
      <c r="S220" s="34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177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34">
        <v>0</v>
      </c>
      <c r="Q221" s="34">
        <v>0</v>
      </c>
      <c r="R221" s="34">
        <v>0</v>
      </c>
      <c r="S221" s="34">
        <v>0</v>
      </c>
      <c r="T221" s="29">
        <v>6064.3796000000002</v>
      </c>
      <c r="U221" s="36">
        <v>5664.3796000000002</v>
      </c>
    </row>
    <row r="222" spans="1:21" x14ac:dyDescent="0.25">
      <c r="A222" s="24">
        <v>125</v>
      </c>
      <c r="B222" s="25" t="s">
        <v>450</v>
      </c>
      <c r="C222" s="18" t="s">
        <v>209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34">
        <v>0</v>
      </c>
      <c r="Q222" s="34">
        <v>0</v>
      </c>
      <c r="R222" s="34">
        <v>0</v>
      </c>
      <c r="S222" s="34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232</v>
      </c>
      <c r="C223" s="21" t="s">
        <v>176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4"/>
      <c r="O223" s="28"/>
      <c r="P223" s="34">
        <v>0</v>
      </c>
      <c r="Q223" s="34">
        <v>0</v>
      </c>
      <c r="R223" s="34">
        <v>0</v>
      </c>
      <c r="S223" s="34">
        <v>0</v>
      </c>
      <c r="T223" s="29"/>
      <c r="U223" s="29"/>
    </row>
    <row r="224" spans="1:21" x14ac:dyDescent="0.25">
      <c r="A224" s="24">
        <v>127</v>
      </c>
      <c r="B224" s="25" t="s">
        <v>448</v>
      </c>
      <c r="C224" s="18" t="s">
        <v>86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2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43440.6</v>
      </c>
      <c r="G225" s="42">
        <f t="shared" ref="G225:N225" si="42">+SUM(G214:G224)</f>
        <v>2800</v>
      </c>
      <c r="H225" s="42">
        <f t="shared" si="42"/>
        <v>0</v>
      </c>
      <c r="I225" s="42">
        <f t="shared" si="42"/>
        <v>31878.83</v>
      </c>
      <c r="J225" s="42">
        <f t="shared" si="42"/>
        <v>11561.770000000004</v>
      </c>
      <c r="K225" s="42">
        <f t="shared" si="42"/>
        <v>1.0264</v>
      </c>
      <c r="L225" s="42">
        <f t="shared" si="42"/>
        <v>1534.1216960000002</v>
      </c>
      <c r="M225" s="42">
        <f t="shared" si="42"/>
        <v>2350.9499999999998</v>
      </c>
      <c r="N225" s="42">
        <f t="shared" si="42"/>
        <v>3885.071696</v>
      </c>
      <c r="O225" s="51">
        <v>0</v>
      </c>
      <c r="P225" s="42">
        <v>1550</v>
      </c>
      <c r="Q225" s="42">
        <v>0</v>
      </c>
      <c r="R225" s="42">
        <v>0</v>
      </c>
      <c r="S225" s="42">
        <v>0</v>
      </c>
      <c r="T225" s="42">
        <v>40805.528303999999</v>
      </c>
      <c r="U225" s="42">
        <v>38005.528303999999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5"/>
      <c r="O226" s="51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5"/>
      <c r="O227" s="51"/>
      <c r="P227" s="42"/>
      <c r="Q227" s="42"/>
      <c r="R227" s="42"/>
      <c r="S227" s="42"/>
      <c r="T227" s="42"/>
      <c r="U227" s="42"/>
    </row>
    <row r="228" spans="1:21" x14ac:dyDescent="0.25">
      <c r="A228" s="132" t="s">
        <v>339</v>
      </c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4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152</v>
      </c>
      <c r="J229" s="23" t="s">
        <v>153</v>
      </c>
      <c r="K229" s="23" t="s">
        <v>154</v>
      </c>
      <c r="L229" s="23" t="s">
        <v>155</v>
      </c>
      <c r="M229" s="20" t="s">
        <v>156</v>
      </c>
      <c r="N229" s="73" t="s">
        <v>52</v>
      </c>
      <c r="O229" s="65" t="s">
        <v>53</v>
      </c>
      <c r="P229" s="20" t="s">
        <v>15</v>
      </c>
      <c r="Q229" s="20" t="s">
        <v>231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340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s="153" customFormat="1" x14ac:dyDescent="0.25">
      <c r="A231" s="147">
        <v>129</v>
      </c>
      <c r="B231" s="154" t="s">
        <v>97</v>
      </c>
      <c r="C231" s="154" t="s">
        <v>245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147"/>
      <c r="I231" s="34">
        <f>VLOOKUP($F$231,Tabisr,1)</f>
        <v>5490.76</v>
      </c>
      <c r="J231" s="150">
        <f>+F231-I231</f>
        <v>731.6899999999996</v>
      </c>
      <c r="K231" s="151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52">
        <v>6064.3796000000002</v>
      </c>
      <c r="U231" s="150">
        <v>5664.3796000000002</v>
      </c>
    </row>
    <row r="232" spans="1:21" ht="22.5" x14ac:dyDescent="0.25">
      <c r="A232" s="24">
        <v>130</v>
      </c>
      <c r="B232" s="25" t="s">
        <v>170</v>
      </c>
      <c r="C232" s="25" t="s">
        <v>66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34">
        <v>0</v>
      </c>
      <c r="Q232" s="34">
        <v>0</v>
      </c>
      <c r="R232" s="34">
        <v>0</v>
      </c>
      <c r="S232" s="34">
        <v>0</v>
      </c>
      <c r="T232" s="29">
        <v>4079.7504479999998</v>
      </c>
      <c r="U232" s="107">
        <v>3679.7504479999998</v>
      </c>
    </row>
    <row r="233" spans="1:21" x14ac:dyDescent="0.25">
      <c r="A233" s="24">
        <v>131</v>
      </c>
      <c r="B233" s="25" t="s">
        <v>232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34">
        <v>0</v>
      </c>
      <c r="Q233" s="34">
        <v>0</v>
      </c>
      <c r="R233" s="34">
        <v>0</v>
      </c>
      <c r="S233" s="34">
        <v>0</v>
      </c>
      <c r="T233" s="29"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5" customFormat="1" ht="11.25" x14ac:dyDescent="0.25">
      <c r="A235" s="24">
        <v>133</v>
      </c>
      <c r="B235" s="25" t="s">
        <v>432</v>
      </c>
      <c r="C235" s="25" t="s">
        <v>89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34">
        <v>0</v>
      </c>
      <c r="Q235" s="34">
        <v>0</v>
      </c>
      <c r="R235" s="34">
        <v>0</v>
      </c>
      <c r="S235" s="34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3">SUM(F230:F235)</f>
        <v>29426.250000000004</v>
      </c>
      <c r="G236" s="42">
        <f>SUM(G230:G235)</f>
        <v>1600</v>
      </c>
      <c r="H236" s="42">
        <f t="shared" si="43"/>
        <v>0</v>
      </c>
      <c r="I236" s="42"/>
      <c r="J236" s="42"/>
      <c r="K236" s="42"/>
      <c r="L236" s="42"/>
      <c r="M236" s="42"/>
      <c r="N236" s="75">
        <f t="shared" si="43"/>
        <v>2829.7515199999998</v>
      </c>
      <c r="O236" s="51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28196.498479999998</v>
      </c>
      <c r="U236" s="42"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5"/>
      <c r="O237" s="51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5"/>
      <c r="O238" s="51"/>
      <c r="P238" s="42"/>
      <c r="Q238" s="42"/>
      <c r="R238" s="42"/>
      <c r="S238" s="42"/>
      <c r="T238" s="42"/>
      <c r="U238" s="42"/>
    </row>
    <row r="239" spans="1:21" x14ac:dyDescent="0.25">
      <c r="A239" s="135" t="s">
        <v>409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7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152</v>
      </c>
      <c r="J240" s="23" t="s">
        <v>153</v>
      </c>
      <c r="K240" s="23" t="s">
        <v>154</v>
      </c>
      <c r="L240" s="23" t="s">
        <v>155</v>
      </c>
      <c r="M240" s="20" t="s">
        <v>156</v>
      </c>
      <c r="N240" s="73" t="s">
        <v>52</v>
      </c>
      <c r="O240" s="65" t="s">
        <v>53</v>
      </c>
      <c r="P240" s="20" t="s">
        <v>15</v>
      </c>
      <c r="Q240" s="20" t="s">
        <v>231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s="153" customFormat="1" x14ac:dyDescent="0.25">
      <c r="A241" s="147">
        <v>134</v>
      </c>
      <c r="B241" s="148" t="s">
        <v>232</v>
      </c>
      <c r="C241" s="148" t="s">
        <v>410</v>
      </c>
      <c r="D241" s="43"/>
      <c r="E241" s="34"/>
      <c r="F241" s="34"/>
      <c r="G241" s="34"/>
      <c r="H241" s="34"/>
      <c r="I241" s="34"/>
      <c r="J241" s="150"/>
      <c r="K241" s="151"/>
      <c r="L241" s="34"/>
      <c r="M241" s="34"/>
      <c r="N241" s="35"/>
      <c r="O241" s="34"/>
      <c r="P241" s="34"/>
      <c r="Q241" s="46"/>
      <c r="R241" s="34"/>
      <c r="S241" s="34"/>
      <c r="T241" s="150"/>
      <c r="U241" s="150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4">SUM(G241)</f>
        <v>0</v>
      </c>
      <c r="H242" s="42">
        <f t="shared" si="44"/>
        <v>0</v>
      </c>
      <c r="I242" s="42">
        <f t="shared" si="44"/>
        <v>0</v>
      </c>
      <c r="J242" s="42">
        <f t="shared" si="44"/>
        <v>0</v>
      </c>
      <c r="K242" s="42">
        <f t="shared" si="44"/>
        <v>0</v>
      </c>
      <c r="L242" s="42">
        <f t="shared" si="44"/>
        <v>0</v>
      </c>
      <c r="M242" s="42">
        <f t="shared" si="44"/>
        <v>0</v>
      </c>
      <c r="N242" s="75">
        <f t="shared" si="44"/>
        <v>0</v>
      </c>
      <c r="O242" s="51">
        <f t="shared" si="44"/>
        <v>0</v>
      </c>
      <c r="P242" s="42">
        <f t="shared" si="44"/>
        <v>0</v>
      </c>
      <c r="Q242" s="42">
        <f>SUM(Q241)</f>
        <v>0</v>
      </c>
      <c r="R242" s="42">
        <f t="shared" si="44"/>
        <v>0</v>
      </c>
      <c r="S242" s="42">
        <f t="shared" si="44"/>
        <v>0</v>
      </c>
      <c r="T242" s="42">
        <f t="shared" si="44"/>
        <v>0</v>
      </c>
      <c r="U242" s="42">
        <f t="shared" si="44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5"/>
      <c r="O243" s="51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5"/>
      <c r="O244" s="51"/>
      <c r="P244" s="42"/>
      <c r="Q244" s="42"/>
      <c r="R244" s="42"/>
      <c r="S244" s="42"/>
      <c r="T244" s="42"/>
      <c r="U244" s="42"/>
    </row>
    <row r="245" spans="1:21" ht="12" customHeight="1" x14ac:dyDescent="0.25">
      <c r="A245" s="138" t="s">
        <v>288</v>
      </c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40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152</v>
      </c>
      <c r="J246" s="23" t="s">
        <v>153</v>
      </c>
      <c r="K246" s="23" t="s">
        <v>154</v>
      </c>
      <c r="L246" s="23" t="s">
        <v>155</v>
      </c>
      <c r="M246" s="20" t="s">
        <v>156</v>
      </c>
      <c r="N246" s="73" t="s">
        <v>52</v>
      </c>
      <c r="O246" s="65" t="s">
        <v>53</v>
      </c>
      <c r="P246" s="20" t="s">
        <v>15</v>
      </c>
      <c r="Q246" s="20" t="s">
        <v>231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390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232</v>
      </c>
      <c r="C248" s="25" t="s">
        <v>391</v>
      </c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2"/>
      <c r="P248" s="34">
        <v>0</v>
      </c>
      <c r="Q248" s="34">
        <v>0</v>
      </c>
      <c r="R248" s="34">
        <v>0</v>
      </c>
      <c r="S248" s="34">
        <v>0</v>
      </c>
      <c r="T248" s="112"/>
      <c r="U248" s="112"/>
    </row>
    <row r="249" spans="1:21" ht="12" customHeight="1" x14ac:dyDescent="0.25">
      <c r="A249" s="24">
        <v>137</v>
      </c>
      <c r="B249" s="25" t="s">
        <v>232</v>
      </c>
      <c r="C249" s="25" t="s">
        <v>299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4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321</v>
      </c>
      <c r="C250" s="25" t="s">
        <v>260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4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302</v>
      </c>
      <c r="C251" s="25" t="s">
        <v>66</v>
      </c>
      <c r="D251" s="27">
        <v>15</v>
      </c>
      <c r="E251" s="58">
        <v>263.56</v>
      </c>
      <c r="F251" s="107">
        <f>D251*E251</f>
        <v>3953.4</v>
      </c>
      <c r="G251" s="107">
        <v>400</v>
      </c>
      <c r="H251" s="107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7">
        <f>+J251*K251</f>
        <v>90.199551999999997</v>
      </c>
      <c r="M251" s="34">
        <f>VLOOKUP($F$251,Tabisr,3)</f>
        <v>183.45</v>
      </c>
      <c r="N251" s="74">
        <f>+M251+L251</f>
        <v>273.64955199999997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7">
        <f t="shared" ref="F252:H252" si="45">+SUM(F247:F251)</f>
        <v>18557.25</v>
      </c>
      <c r="G252" s="47">
        <f>+SUM(G247:G251)</f>
        <v>800</v>
      </c>
      <c r="H252" s="47">
        <f t="shared" si="45"/>
        <v>0</v>
      </c>
      <c r="I252" s="47"/>
      <c r="J252" s="47"/>
      <c r="K252" s="47"/>
      <c r="L252" s="47"/>
      <c r="M252" s="47"/>
      <c r="N252" s="47">
        <f>+SUM(N247:N251)</f>
        <v>1922.6168480000001</v>
      </c>
      <c r="O252" s="129">
        <v>0</v>
      </c>
      <c r="P252" s="47">
        <v>3200</v>
      </c>
      <c r="Q252" s="47">
        <v>670</v>
      </c>
      <c r="R252" s="47">
        <v>0</v>
      </c>
      <c r="S252" s="47">
        <v>0</v>
      </c>
      <c r="T252" s="47">
        <v>13564.633151999999</v>
      </c>
      <c r="U252" s="47"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7"/>
      <c r="G253" s="47"/>
      <c r="H253" s="47"/>
      <c r="I253" s="47"/>
      <c r="J253" s="47"/>
      <c r="K253" s="47"/>
      <c r="L253" s="47"/>
      <c r="M253" s="47"/>
      <c r="N253" s="48"/>
      <c r="O253" s="129"/>
      <c r="P253" s="47"/>
      <c r="Q253" s="47"/>
      <c r="R253" s="47"/>
      <c r="S253" s="47"/>
      <c r="T253" s="47"/>
      <c r="U253" s="47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5"/>
      <c r="O254" s="51"/>
      <c r="P254" s="42"/>
      <c r="Q254" s="42"/>
      <c r="R254" s="42"/>
      <c r="S254" s="42"/>
      <c r="T254" s="42"/>
      <c r="U254" s="42"/>
    </row>
    <row r="255" spans="1:21" x14ac:dyDescent="0.25">
      <c r="A255" s="132" t="s">
        <v>244</v>
      </c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4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152</v>
      </c>
      <c r="J256" s="23" t="s">
        <v>153</v>
      </c>
      <c r="K256" s="23" t="s">
        <v>154</v>
      </c>
      <c r="L256" s="23" t="s">
        <v>155</v>
      </c>
      <c r="M256" s="20" t="s">
        <v>156</v>
      </c>
      <c r="N256" s="73" t="s">
        <v>52</v>
      </c>
      <c r="O256" s="65" t="s">
        <v>53</v>
      </c>
      <c r="P256" s="20" t="s">
        <v>15</v>
      </c>
      <c r="Q256" s="20" t="s">
        <v>231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381</v>
      </c>
      <c r="C257" s="25" t="s">
        <v>380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115">
        <v>151</v>
      </c>
      <c r="B258" s="116" t="s">
        <v>379</v>
      </c>
      <c r="C258" s="116" t="s">
        <v>66</v>
      </c>
      <c r="D258" s="27">
        <v>15</v>
      </c>
      <c r="E258" s="34">
        <v>263.56</v>
      </c>
      <c r="F258" s="34">
        <f t="shared" ref="F258" si="46">D258*E258</f>
        <v>3953.4</v>
      </c>
      <c r="G258" s="34">
        <v>400</v>
      </c>
      <c r="H258" s="34"/>
      <c r="I258" s="34">
        <f>VLOOKUP($F$258,Tabisr,1)</f>
        <v>3124.36</v>
      </c>
      <c r="J258" s="36">
        <f t="shared" ref="J258" si="47">+F258-I258</f>
        <v>829.04</v>
      </c>
      <c r="K258" s="37">
        <f>VLOOKUP($F$258,Tabisr,4)</f>
        <v>0.10879999999999999</v>
      </c>
      <c r="L258" s="34">
        <f t="shared" ref="L258" si="48">+J258*K258</f>
        <v>90.199551999999997</v>
      </c>
      <c r="M258" s="34">
        <f>VLOOKUP($F$258,Tabisr,3)</f>
        <v>183.45</v>
      </c>
      <c r="N258" s="35">
        <f>L258+M258</f>
        <v>273.64955199999997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4079.7504479999998</v>
      </c>
      <c r="U258" s="36">
        <v>3679.7504479999998</v>
      </c>
    </row>
    <row r="259" spans="1:21" x14ac:dyDescent="0.25">
      <c r="A259" s="24">
        <v>142</v>
      </c>
      <c r="B259" s="25" t="s">
        <v>318</v>
      </c>
      <c r="C259" s="18" t="s">
        <v>319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49">VLOOKUP($F$216,Tabisr,1)</f>
        <v>3124.36</v>
      </c>
      <c r="J259" s="36">
        <f>+F259-I259</f>
        <v>829.04</v>
      </c>
      <c r="K259" s="37">
        <f t="shared" ref="K259:K264" si="50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232</v>
      </c>
      <c r="C260" s="25" t="s">
        <v>275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5" customFormat="1" ht="11.25" x14ac:dyDescent="0.25">
      <c r="A261" s="24">
        <v>144</v>
      </c>
      <c r="B261" s="25" t="s">
        <v>232</v>
      </c>
      <c r="C261" s="25" t="s">
        <v>275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274</v>
      </c>
      <c r="C262" s="25" t="s">
        <v>275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49"/>
        <v>3124.36</v>
      </c>
      <c r="J262" s="36">
        <f>+F262-I262</f>
        <v>829.04</v>
      </c>
      <c r="K262" s="37">
        <f t="shared" si="50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09" t="s">
        <v>330</v>
      </c>
      <c r="C263" s="109" t="s">
        <v>331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49"/>
        <v>3124.36</v>
      </c>
      <c r="J263" s="36">
        <f>+F263-I263</f>
        <v>184.1899999999996</v>
      </c>
      <c r="K263" s="37">
        <f t="shared" si="50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327</v>
      </c>
      <c r="C264" s="25" t="s">
        <v>86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/>
      <c r="I264" s="34">
        <f t="shared" si="49"/>
        <v>3124.36</v>
      </c>
      <c r="J264" s="36">
        <f>+F264-I264</f>
        <v>829.04</v>
      </c>
      <c r="K264" s="37">
        <f t="shared" si="50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4079.7504479999998</v>
      </c>
      <c r="U264" s="36">
        <v>3679.7504479999998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29042.100000000002</v>
      </c>
      <c r="G265" s="42">
        <f>SUM(G257:G264)</f>
        <v>2000</v>
      </c>
      <c r="H265" s="42">
        <f>+H326</f>
        <v>0</v>
      </c>
      <c r="I265" s="42"/>
      <c r="J265" s="42"/>
      <c r="K265" s="42"/>
      <c r="L265" s="42"/>
      <c r="M265" s="42"/>
      <c r="N265" s="42">
        <f>SUM(N257:N264)</f>
        <v>2593.927424</v>
      </c>
      <c r="O265" s="51">
        <v>125.1</v>
      </c>
      <c r="P265" s="42">
        <v>600</v>
      </c>
      <c r="Q265" s="42">
        <v>0</v>
      </c>
      <c r="R265" s="42">
        <v>0</v>
      </c>
      <c r="S265" s="42">
        <v>0</v>
      </c>
      <c r="T265" s="42">
        <v>27973.272575999996</v>
      </c>
      <c r="U265" s="42">
        <v>25973.272575999996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5"/>
      <c r="O266" s="51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5"/>
      <c r="O267" s="51"/>
      <c r="P267" s="42"/>
      <c r="Q267" s="42"/>
      <c r="R267" s="42"/>
      <c r="S267" s="42"/>
      <c r="T267" s="42"/>
      <c r="U267" s="42"/>
    </row>
    <row r="268" spans="1:21" x14ac:dyDescent="0.25">
      <c r="A268" s="132" t="s">
        <v>200</v>
      </c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4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152</v>
      </c>
      <c r="J269" s="23" t="s">
        <v>153</v>
      </c>
      <c r="K269" s="23" t="s">
        <v>154</v>
      </c>
      <c r="L269" s="23" t="s">
        <v>155</v>
      </c>
      <c r="M269" s="20" t="s">
        <v>156</v>
      </c>
      <c r="N269" s="73" t="s">
        <v>52</v>
      </c>
      <c r="O269" s="65" t="s">
        <v>53</v>
      </c>
      <c r="P269" s="20" t="s">
        <v>15</v>
      </c>
      <c r="Q269" s="20" t="s">
        <v>231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178</v>
      </c>
      <c r="D270" s="27">
        <v>15</v>
      </c>
      <c r="E270" s="34">
        <v>661.33</v>
      </c>
      <c r="F270" s="34">
        <f t="shared" ref="F270:F282" si="51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52">+F270-I270</f>
        <v>2278.0400000000009</v>
      </c>
      <c r="K270" s="37">
        <f>VLOOKUP($F$270,Tabisr,4)</f>
        <v>0.21360000000000001</v>
      </c>
      <c r="L270" s="34">
        <f t="shared" ref="L270:L275" si="53">+J270*K270</f>
        <v>486.58934400000021</v>
      </c>
      <c r="M270" s="34">
        <f>VLOOKUP($F$270,Tabisr,3)</f>
        <v>809.25</v>
      </c>
      <c r="N270" s="35">
        <f t="shared" ref="N270:N275" si="54"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4" customFormat="1" ht="27" customHeight="1" x14ac:dyDescent="0.25">
      <c r="A271" s="24">
        <v>149</v>
      </c>
      <c r="B271" s="25" t="s">
        <v>111</v>
      </c>
      <c r="C271" s="25" t="s">
        <v>238</v>
      </c>
      <c r="D271" s="27">
        <v>15</v>
      </c>
      <c r="E271" s="34">
        <v>414.83</v>
      </c>
      <c r="F271" s="34">
        <f t="shared" si="51"/>
        <v>6222.45</v>
      </c>
      <c r="G271" s="34">
        <v>400</v>
      </c>
      <c r="H271" s="24"/>
      <c r="I271" s="34">
        <f>VLOOKUP($F$271,Tabisr,1)</f>
        <v>5490.76</v>
      </c>
      <c r="J271" s="36">
        <f t="shared" si="52"/>
        <v>731.6899999999996</v>
      </c>
      <c r="K271" s="37">
        <f>VLOOKUP($F$271,Tabisr,4)</f>
        <v>0.16</v>
      </c>
      <c r="L271" s="34">
        <f t="shared" si="53"/>
        <v>117.07039999999994</v>
      </c>
      <c r="M271" s="34">
        <f>VLOOKUP($F$271,Tabisr,3)</f>
        <v>441</v>
      </c>
      <c r="N271" s="35">
        <f t="shared" si="54"/>
        <v>558.07039999999995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3903.4996000000001</v>
      </c>
      <c r="U271" s="36">
        <v>3503.4996000000001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15</v>
      </c>
      <c r="E272" s="34">
        <v>263.56</v>
      </c>
      <c r="F272" s="34">
        <f t="shared" si="51"/>
        <v>3953.4</v>
      </c>
      <c r="G272" s="34">
        <v>400</v>
      </c>
      <c r="H272" s="34"/>
      <c r="I272" s="34">
        <f>VLOOKUP($F$272,Tabisr,1)</f>
        <v>3124.36</v>
      </c>
      <c r="J272" s="36">
        <f t="shared" si="52"/>
        <v>829.04</v>
      </c>
      <c r="K272" s="37">
        <f>VLOOKUP($F$272,Tabisr,4)</f>
        <v>0.10879999999999999</v>
      </c>
      <c r="L272" s="34">
        <f t="shared" si="53"/>
        <v>90.199551999999997</v>
      </c>
      <c r="M272" s="34">
        <f>VLOOKUP($F$272,Tabisr,3)</f>
        <v>183.45</v>
      </c>
      <c r="N272" s="35">
        <f t="shared" si="54"/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5">
        <v>151</v>
      </c>
      <c r="B273" s="116"/>
      <c r="C273" s="116" t="s">
        <v>66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456</v>
      </c>
      <c r="C274" s="25" t="s">
        <v>69</v>
      </c>
      <c r="D274" s="27">
        <v>15</v>
      </c>
      <c r="E274" s="34">
        <v>253.77</v>
      </c>
      <c r="F274" s="34">
        <f>D274*E274</f>
        <v>3806.55</v>
      </c>
      <c r="G274" s="34">
        <v>400</v>
      </c>
      <c r="H274" s="34"/>
      <c r="I274" s="34">
        <f>VLOOKUP($F$274,Tabisr,1)</f>
        <v>3124.36</v>
      </c>
      <c r="J274" s="36">
        <f>+F274-I274</f>
        <v>682.19</v>
      </c>
      <c r="K274" s="37">
        <f>VLOOKUP($F$274,Tabisr,4)</f>
        <v>0.10879999999999999</v>
      </c>
      <c r="L274" s="34">
        <f t="shared" si="53"/>
        <v>74.222272000000004</v>
      </c>
      <c r="M274" s="34">
        <f>VLOOKUP($F$274,Tabisr,3)</f>
        <v>183.45</v>
      </c>
      <c r="N274" s="35">
        <f t="shared" si="54"/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s="153" customFormat="1" x14ac:dyDescent="0.25">
      <c r="A275" s="147">
        <v>74</v>
      </c>
      <c r="B275" s="148" t="s">
        <v>276</v>
      </c>
      <c r="C275" s="149" t="s">
        <v>69</v>
      </c>
      <c r="D275" s="27">
        <v>15</v>
      </c>
      <c r="E275" s="34">
        <v>312.26</v>
      </c>
      <c r="F275" s="34">
        <f>D275*E275</f>
        <v>4683.8999999999996</v>
      </c>
      <c r="G275" s="34">
        <v>400</v>
      </c>
      <c r="H275" s="34"/>
      <c r="I275" s="34">
        <f>VLOOKUP($F$275,Tabisr,1)</f>
        <v>3124.36</v>
      </c>
      <c r="J275" s="150">
        <f>+F275-I275</f>
        <v>1559.5399999999995</v>
      </c>
      <c r="K275" s="151">
        <f>VLOOKUP($F$275,Tabisr,4)</f>
        <v>0.10879999999999999</v>
      </c>
      <c r="L275" s="34">
        <f t="shared" si="53"/>
        <v>169.67795199999995</v>
      </c>
      <c r="M275" s="34">
        <f>VLOOKUP($F$275,Tabisr,3)</f>
        <v>183.45</v>
      </c>
      <c r="N275" s="35">
        <f t="shared" si="54"/>
        <v>353.12795199999994</v>
      </c>
      <c r="O275" s="34">
        <f>VLOOKUP($F$275,Tabsub,3)</f>
        <v>0</v>
      </c>
      <c r="P275" s="34">
        <v>0</v>
      </c>
      <c r="Q275" s="34">
        <v>0</v>
      </c>
      <c r="R275" s="34">
        <v>0</v>
      </c>
      <c r="S275" s="34">
        <v>0</v>
      </c>
      <c r="T275" s="152">
        <v>4500.7720479999998</v>
      </c>
      <c r="U275" s="150">
        <v>4100.7720479999998</v>
      </c>
    </row>
    <row r="276" spans="1:21" x14ac:dyDescent="0.25">
      <c r="A276" s="24">
        <v>161</v>
      </c>
      <c r="B276" s="25" t="s">
        <v>256</v>
      </c>
      <c r="C276" s="25" t="s">
        <v>69</v>
      </c>
      <c r="D276" s="27">
        <v>15</v>
      </c>
      <c r="E276" s="34">
        <v>253.77</v>
      </c>
      <c r="F276" s="34">
        <f t="shared" si="51"/>
        <v>3806.55</v>
      </c>
      <c r="G276" s="34">
        <v>400</v>
      </c>
      <c r="H276" s="34">
        <f>(E276/8)*16</f>
        <v>507.54</v>
      </c>
      <c r="I276" s="34">
        <f>VLOOKUP($F$276,Tabisr,1)</f>
        <v>3124.36</v>
      </c>
      <c r="J276" s="36">
        <f t="shared" si="52"/>
        <v>682.19</v>
      </c>
      <c r="K276" s="37">
        <f>VLOOKUP($F$276,Tabisr,4)</f>
        <v>0.10879999999999999</v>
      </c>
      <c r="L276" s="34">
        <f t="shared" ref="L276:L281" si="55">+J276*K276</f>
        <v>74.222272000000004</v>
      </c>
      <c r="M276" s="34">
        <f>VLOOKUP($F$276,Tabisr,3)</f>
        <v>183.45</v>
      </c>
      <c r="N276" s="35">
        <f t="shared" ref="N276:N281" si="56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4456.4177280000004</v>
      </c>
      <c r="U276" s="36">
        <v>4056.4177280000004</v>
      </c>
    </row>
    <row r="277" spans="1:21" x14ac:dyDescent="0.25">
      <c r="A277" s="24">
        <v>162</v>
      </c>
      <c r="B277" s="25" t="s">
        <v>184</v>
      </c>
      <c r="C277" s="25" t="s">
        <v>73</v>
      </c>
      <c r="D277" s="27">
        <v>15</v>
      </c>
      <c r="E277" s="34">
        <v>263.56</v>
      </c>
      <c r="F277" s="34">
        <f t="shared" si="51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55"/>
        <v>90.199551999999997</v>
      </c>
      <c r="M277" s="34">
        <f>VLOOKUP($F$277,Tabisr,3)</f>
        <v>183.45</v>
      </c>
      <c r="N277" s="35">
        <f t="shared" si="56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322</v>
      </c>
      <c r="C278" s="25" t="s">
        <v>73</v>
      </c>
      <c r="D278" s="27">
        <v>15</v>
      </c>
      <c r="E278" s="34">
        <v>263.56</v>
      </c>
      <c r="F278" s="34">
        <f t="shared" si="51"/>
        <v>3953.4</v>
      </c>
      <c r="G278" s="34">
        <v>400</v>
      </c>
      <c r="H278" s="34">
        <f>(E278/8)*18</f>
        <v>593.01</v>
      </c>
      <c r="I278" s="34">
        <f>VLOOKUP($F$278,Tabisr,1)</f>
        <v>3124.36</v>
      </c>
      <c r="J278" s="36">
        <f t="shared" si="52"/>
        <v>829.04</v>
      </c>
      <c r="K278" s="37">
        <f>VLOOKUP($F$278,Tabisr,4)</f>
        <v>0.10879999999999999</v>
      </c>
      <c r="L278" s="34">
        <f t="shared" si="55"/>
        <v>90.199551999999997</v>
      </c>
      <c r="M278" s="34">
        <f>VLOOKUP($F$278,Tabisr,3)</f>
        <v>183.45</v>
      </c>
      <c r="N278" s="35">
        <f t="shared" si="56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4672.760448</v>
      </c>
      <c r="U278" s="36">
        <v>4272.760448</v>
      </c>
    </row>
    <row r="279" spans="1:21" x14ac:dyDescent="0.25">
      <c r="A279" s="24">
        <v>164</v>
      </c>
      <c r="B279" s="25" t="s">
        <v>323</v>
      </c>
      <c r="C279" s="25" t="s">
        <v>73</v>
      </c>
      <c r="D279" s="27">
        <v>15</v>
      </c>
      <c r="E279" s="34">
        <v>263.56</v>
      </c>
      <c r="F279" s="34">
        <f t="shared" si="51"/>
        <v>3953.4</v>
      </c>
      <c r="G279" s="34">
        <v>400</v>
      </c>
      <c r="H279" s="34"/>
      <c r="I279" s="34">
        <f>VLOOKUP($F$279,Tabisr,1)</f>
        <v>3124.36</v>
      </c>
      <c r="J279" s="36">
        <f t="shared" si="52"/>
        <v>829.04</v>
      </c>
      <c r="K279" s="37">
        <f>VLOOKUP($F$279,Tabisr,4)</f>
        <v>0.10879999999999999</v>
      </c>
      <c r="L279" s="34">
        <f t="shared" si="55"/>
        <v>90.199551999999997</v>
      </c>
      <c r="M279" s="34">
        <f>VLOOKUP($F$279,Tabisr,3)</f>
        <v>183.45</v>
      </c>
      <c r="N279" s="35">
        <f t="shared" si="56"/>
        <v>273.64955199999997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4079.7504479999998</v>
      </c>
      <c r="U279" s="36">
        <v>3679.7504479999998</v>
      </c>
    </row>
    <row r="280" spans="1:21" x14ac:dyDescent="0.25">
      <c r="A280" s="24">
        <v>165</v>
      </c>
      <c r="B280" s="25" t="s">
        <v>407</v>
      </c>
      <c r="C280" s="25" t="s">
        <v>73</v>
      </c>
      <c r="D280" s="27">
        <v>15</v>
      </c>
      <c r="E280" s="34">
        <v>263.56</v>
      </c>
      <c r="F280" s="34">
        <f t="shared" si="51"/>
        <v>3953.4</v>
      </c>
      <c r="G280" s="34">
        <v>400</v>
      </c>
      <c r="H280" s="34"/>
      <c r="I280" s="34">
        <f>VLOOKUP($F$280,Tabisr,1)</f>
        <v>3124.36</v>
      </c>
      <c r="J280" s="36">
        <f t="shared" si="52"/>
        <v>829.04</v>
      </c>
      <c r="K280" s="37">
        <f>VLOOKUP($F$280,Tabisr,4)</f>
        <v>0.10879999999999999</v>
      </c>
      <c r="L280" s="34">
        <f t="shared" si="55"/>
        <v>90.199551999999997</v>
      </c>
      <c r="M280" s="34">
        <f>VLOOKUP($F$280,Tabisr,3)</f>
        <v>183.45</v>
      </c>
      <c r="N280" s="35">
        <f t="shared" si="56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4079.7504479999998</v>
      </c>
      <c r="U280" s="36">
        <v>3679.7504479999998</v>
      </c>
    </row>
    <row r="281" spans="1:21" x14ac:dyDescent="0.25">
      <c r="A281" s="24">
        <v>166</v>
      </c>
      <c r="B281" s="25" t="s">
        <v>312</v>
      </c>
      <c r="C281" s="25" t="s">
        <v>398</v>
      </c>
      <c r="D281" s="27">
        <v>15</v>
      </c>
      <c r="E281" s="34">
        <v>661.33</v>
      </c>
      <c r="F281" s="34">
        <f t="shared" si="51"/>
        <v>9919.9500000000007</v>
      </c>
      <c r="G281" s="34"/>
      <c r="H281" s="107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55"/>
        <v>486.58934400000021</v>
      </c>
      <c r="M281" s="34">
        <f>VLOOKUP($F$281,Tabisr,3)</f>
        <v>809.25</v>
      </c>
      <c r="N281" s="35">
        <f t="shared" si="56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400</v>
      </c>
      <c r="C282" s="25" t="s">
        <v>399</v>
      </c>
      <c r="D282" s="27">
        <v>15</v>
      </c>
      <c r="E282" s="34">
        <v>263.56</v>
      </c>
      <c r="F282" s="34">
        <f t="shared" si="51"/>
        <v>3953.4</v>
      </c>
      <c r="G282" s="34">
        <v>400</v>
      </c>
      <c r="H282" s="117"/>
      <c r="I282" s="34">
        <f>VLOOKUP($F$282,Tabisr,1)</f>
        <v>3124.36</v>
      </c>
      <c r="J282" s="36">
        <f t="shared" si="52"/>
        <v>829.04</v>
      </c>
      <c r="K282" s="37">
        <f>VLOOKUP($F$282,Tabisr,4)</f>
        <v>0.10879999999999999</v>
      </c>
      <c r="L282" s="34">
        <f t="shared" ref="L282:L294" si="57">+J282*K282</f>
        <v>90.199551999999997</v>
      </c>
      <c r="M282" s="34">
        <f>VLOOKUP($F$282,Tabisr,3)</f>
        <v>183.45</v>
      </c>
      <c r="N282" s="35">
        <f t="shared" ref="N282:N294" si="58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4079.7504479999998</v>
      </c>
      <c r="U282" s="36">
        <v>3679.7504479999998</v>
      </c>
    </row>
    <row r="283" spans="1:21" x14ac:dyDescent="0.25">
      <c r="A283" s="24">
        <v>153</v>
      </c>
      <c r="B283" s="25" t="s">
        <v>55</v>
      </c>
      <c r="C283" s="18" t="s">
        <v>313</v>
      </c>
      <c r="D283" s="27">
        <v>15</v>
      </c>
      <c r="E283" s="34">
        <v>414.83</v>
      </c>
      <c r="F283" s="34">
        <f t="shared" ref="F283:F289" si="59">D283*E283</f>
        <v>6222.45</v>
      </c>
      <c r="G283" s="34">
        <v>400</v>
      </c>
      <c r="H283" s="118"/>
      <c r="I283" s="34">
        <f>VLOOKUP($F$283,Tabisr,1)</f>
        <v>5490.76</v>
      </c>
      <c r="J283" s="36">
        <f t="shared" si="52"/>
        <v>731.6899999999996</v>
      </c>
      <c r="K283" s="37">
        <f>VLOOKUP($F$283,Tabisr,4)</f>
        <v>0.16</v>
      </c>
      <c r="L283" s="34">
        <f t="shared" si="57"/>
        <v>117.07039999999994</v>
      </c>
      <c r="M283" s="34">
        <f>VLOOKUP($F$283,Tabisr,3)</f>
        <v>441</v>
      </c>
      <c r="N283" s="35">
        <f t="shared" si="58"/>
        <v>558.07039999999995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125</v>
      </c>
      <c r="D284" s="27">
        <v>15</v>
      </c>
      <c r="E284" s="34">
        <v>253.77</v>
      </c>
      <c r="F284" s="34">
        <f t="shared" si="59"/>
        <v>3806.55</v>
      </c>
      <c r="G284" s="34">
        <v>400</v>
      </c>
      <c r="H284" s="35"/>
      <c r="I284" s="34">
        <f>VLOOKUP($F$284,Tabisr,1)</f>
        <v>3124.36</v>
      </c>
      <c r="J284" s="36">
        <f t="shared" si="52"/>
        <v>682.19</v>
      </c>
      <c r="K284" s="37">
        <f>VLOOKUP($F$284,Tabisr,4)</f>
        <v>0.10879999999999999</v>
      </c>
      <c r="L284" s="34">
        <f t="shared" si="57"/>
        <v>74.222272000000004</v>
      </c>
      <c r="M284" s="34">
        <f>VLOOKUP($F$284,Tabisr,3)</f>
        <v>183.45</v>
      </c>
      <c r="N284" s="35">
        <f t="shared" si="58"/>
        <v>257.67227200000002</v>
      </c>
      <c r="O284" s="34">
        <f>VLOOKUP($F$284,Tabsub,3)</f>
        <v>0</v>
      </c>
      <c r="P284" s="34">
        <v>0</v>
      </c>
      <c r="Q284" s="34">
        <v>0</v>
      </c>
      <c r="R284" s="34">
        <v>0</v>
      </c>
      <c r="S284" s="34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109" t="s">
        <v>442</v>
      </c>
      <c r="C285" s="25" t="s">
        <v>125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457</v>
      </c>
      <c r="C286" s="25" t="s">
        <v>125</v>
      </c>
      <c r="D286" s="27">
        <v>15</v>
      </c>
      <c r="E286" s="34">
        <v>253.77</v>
      </c>
      <c r="F286" s="34">
        <f t="shared" si="59"/>
        <v>3806.55</v>
      </c>
      <c r="G286" s="34">
        <v>400</v>
      </c>
      <c r="H286" s="34"/>
      <c r="I286" s="34">
        <f>VLOOKUP($F$286,Tabisr,1)</f>
        <v>3124.36</v>
      </c>
      <c r="J286" s="36">
        <f t="shared" si="52"/>
        <v>682.19</v>
      </c>
      <c r="K286" s="37">
        <f>VLOOKUP($F$286,Tabisr,4)</f>
        <v>0.10879999999999999</v>
      </c>
      <c r="L286" s="34">
        <f t="shared" si="57"/>
        <v>74.222272000000004</v>
      </c>
      <c r="M286" s="34">
        <f>VLOOKUP($F$286,Tabisr,3)</f>
        <v>183.45</v>
      </c>
      <c r="N286" s="35">
        <f t="shared" si="58"/>
        <v>257.67227200000002</v>
      </c>
      <c r="O286" s="34">
        <f>VLOOKUP($F$286,Tabsub,3)</f>
        <v>0</v>
      </c>
      <c r="P286" s="34">
        <v>0</v>
      </c>
      <c r="Q286" s="34">
        <v>0</v>
      </c>
      <c r="R286" s="34">
        <v>0</v>
      </c>
      <c r="S286" s="34">
        <v>0</v>
      </c>
      <c r="T286" s="29">
        <v>3948.8777280000004</v>
      </c>
      <c r="U286" s="36">
        <v>3548.8777280000004</v>
      </c>
    </row>
    <row r="287" spans="1:21" x14ac:dyDescent="0.25">
      <c r="A287" s="24">
        <v>168</v>
      </c>
      <c r="B287" s="25" t="s">
        <v>31</v>
      </c>
      <c r="C287" s="25" t="s">
        <v>126</v>
      </c>
      <c r="D287" s="27">
        <v>15</v>
      </c>
      <c r="E287" s="34">
        <v>260.62</v>
      </c>
      <c r="F287" s="34">
        <f>D287*E287</f>
        <v>3909.3</v>
      </c>
      <c r="G287" s="34">
        <v>400</v>
      </c>
      <c r="H287" s="35"/>
      <c r="I287" s="34">
        <f>VLOOKUP($F$287,Tabisr,1)</f>
        <v>3124.36</v>
      </c>
      <c r="J287" s="36">
        <f t="shared" si="52"/>
        <v>784.94</v>
      </c>
      <c r="K287" s="37">
        <f>VLOOKUP($F$287,Tabisr,4)</f>
        <v>0.10879999999999999</v>
      </c>
      <c r="L287" s="34">
        <f t="shared" si="57"/>
        <v>85.401471999999998</v>
      </c>
      <c r="M287" s="34">
        <f>VLOOKUP($F$287,Tabisr,3)</f>
        <v>183.45</v>
      </c>
      <c r="N287" s="35">
        <f t="shared" si="58"/>
        <v>268.851472</v>
      </c>
      <c r="O287" s="34">
        <f>VLOOKUP($F$287,Tabsub,3)</f>
        <v>0</v>
      </c>
      <c r="P287" s="34">
        <v>0</v>
      </c>
      <c r="Q287" s="34">
        <v>0</v>
      </c>
      <c r="R287" s="34">
        <v>0</v>
      </c>
      <c r="S287" s="34">
        <v>0</v>
      </c>
      <c r="T287" s="29">
        <v>4040.4485280000004</v>
      </c>
      <c r="U287" s="36">
        <v>3640.4485280000004</v>
      </c>
    </row>
    <row r="288" spans="1:21" ht="24.6" customHeight="1" x14ac:dyDescent="0.25">
      <c r="A288" s="24">
        <v>169</v>
      </c>
      <c r="B288" s="25" t="s">
        <v>396</v>
      </c>
      <c r="C288" s="25" t="s">
        <v>126</v>
      </c>
      <c r="D288" s="27">
        <v>15</v>
      </c>
      <c r="E288" s="58">
        <v>260.62</v>
      </c>
      <c r="F288" s="58">
        <f t="shared" si="59"/>
        <v>3909.3</v>
      </c>
      <c r="G288" s="58">
        <v>400</v>
      </c>
      <c r="H288" s="107"/>
      <c r="I288" s="58">
        <f>VLOOKUP($F$288,Tabisr,1)</f>
        <v>3124.36</v>
      </c>
      <c r="J288" s="36">
        <f t="shared" si="52"/>
        <v>784.94</v>
      </c>
      <c r="K288" s="119">
        <f>VLOOKUP($F$288,Tabisr,4)</f>
        <v>0.10879999999999999</v>
      </c>
      <c r="L288" s="34">
        <f t="shared" si="57"/>
        <v>85.401471999999998</v>
      </c>
      <c r="M288" s="34">
        <f>VLOOKUP($F$288,Tabisr,3)</f>
        <v>183.45</v>
      </c>
      <c r="N288" s="35">
        <f t="shared" si="58"/>
        <v>268.851472</v>
      </c>
      <c r="O288" s="34">
        <f>VLOOKUP($F$288,Tabsub,3)</f>
        <v>0</v>
      </c>
      <c r="P288" s="34">
        <v>0</v>
      </c>
      <c r="Q288" s="34">
        <v>0</v>
      </c>
      <c r="R288" s="34">
        <v>0</v>
      </c>
      <c r="S288" s="34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324</v>
      </c>
      <c r="C289" s="25" t="s">
        <v>85</v>
      </c>
      <c r="D289" s="27">
        <v>15</v>
      </c>
      <c r="E289" s="34">
        <v>260.62</v>
      </c>
      <c r="F289" s="34">
        <f t="shared" si="59"/>
        <v>3909.3</v>
      </c>
      <c r="G289" s="34">
        <v>400</v>
      </c>
      <c r="H289" s="35"/>
      <c r="I289" s="34">
        <f>VLOOKUP($F$289,Tabisr,1)</f>
        <v>3124.36</v>
      </c>
      <c r="J289" s="36">
        <f t="shared" si="52"/>
        <v>784.94</v>
      </c>
      <c r="K289" s="37">
        <f>VLOOKUP($F$289,Tabisr,4)</f>
        <v>0.10879999999999999</v>
      </c>
      <c r="L289" s="34">
        <f t="shared" si="57"/>
        <v>85.401471999999998</v>
      </c>
      <c r="M289" s="34">
        <f>VLOOKUP($F$289,Tabisr,3)</f>
        <v>183.45</v>
      </c>
      <c r="N289" s="35">
        <f t="shared" si="58"/>
        <v>268.851472</v>
      </c>
      <c r="O289" s="34">
        <f>VLOOKUP($F$289,Tabsub,3)</f>
        <v>0</v>
      </c>
      <c r="P289" s="34">
        <v>0</v>
      </c>
      <c r="Q289" s="34">
        <v>0</v>
      </c>
      <c r="R289" s="34">
        <v>0</v>
      </c>
      <c r="S289" s="34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52"/>
        <v>784.94</v>
      </c>
      <c r="K290" s="37">
        <f>VLOOKUP($F$290,Tabisr,4)</f>
        <v>0.10879999999999999</v>
      </c>
      <c r="L290" s="34">
        <f t="shared" si="57"/>
        <v>85.401471999999998</v>
      </c>
      <c r="M290" s="34">
        <f>VLOOKUP($F$290,Tabisr,3)</f>
        <v>183.45</v>
      </c>
      <c r="N290" s="35">
        <f t="shared" si="58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317</v>
      </c>
      <c r="C291" s="25" t="s">
        <v>85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52"/>
        <v>784.94</v>
      </c>
      <c r="K291" s="37">
        <f>VLOOKUP($F$291,Tabisr,4)</f>
        <v>0.10879999999999999</v>
      </c>
      <c r="L291" s="34">
        <f t="shared" si="57"/>
        <v>85.401471999999998</v>
      </c>
      <c r="M291" s="34">
        <f>VLOOKUP($F$291,Tabisr,3)</f>
        <v>183.45</v>
      </c>
      <c r="N291" s="35">
        <f t="shared" si="58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232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58</v>
      </c>
      <c r="C293" s="25" t="s">
        <v>82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52"/>
        <v>784.94</v>
      </c>
      <c r="K293" s="37">
        <f>VLOOKUP($F$293,Tabisr,4)</f>
        <v>0.10879999999999999</v>
      </c>
      <c r="L293" s="34">
        <f t="shared" si="57"/>
        <v>85.401471999999998</v>
      </c>
      <c r="M293" s="34">
        <f>VLOOKUP($F$293,Tabisr,3)</f>
        <v>183.45</v>
      </c>
      <c r="N293" s="35">
        <f t="shared" si="58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52"/>
        <v>1559.5399999999995</v>
      </c>
      <c r="K294" s="37">
        <f>VLOOKUP($F$294,Tabisr,4)</f>
        <v>0.10879999999999999</v>
      </c>
      <c r="L294" s="34">
        <f t="shared" si="57"/>
        <v>169.67795199999995</v>
      </c>
      <c r="M294" s="34">
        <f>VLOOKUP($F$294,Tabisr,3)</f>
        <v>183.45</v>
      </c>
      <c r="N294" s="35">
        <f t="shared" si="58"/>
        <v>353.12795199999994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232</v>
      </c>
      <c r="C295" s="18" t="s">
        <v>78</v>
      </c>
      <c r="D295" s="27"/>
      <c r="E295" s="34"/>
      <c r="F295" s="34"/>
      <c r="G295" s="34"/>
      <c r="H295" s="52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423</v>
      </c>
      <c r="C296" s="18" t="s">
        <v>342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(E296/8)*24</f>
        <v>793.68000000000006</v>
      </c>
      <c r="I296" s="34">
        <f>VLOOKUP($F$296,Tabisr,1)</f>
        <v>3124.36</v>
      </c>
      <c r="J296" s="36">
        <f t="shared" si="52"/>
        <v>844.04</v>
      </c>
      <c r="K296" s="37">
        <f>VLOOKUP($F$296,Tabisr,4)</f>
        <v>0.10879999999999999</v>
      </c>
      <c r="L296" s="34">
        <f t="shared" ref="L296:L307" si="60">+J296*K296</f>
        <v>91.831551999999988</v>
      </c>
      <c r="M296" s="34">
        <f>VLOOKUP($F$296,Tabisr,3)</f>
        <v>183.45</v>
      </c>
      <c r="N296" s="35">
        <f t="shared" ref="N296:N307" si="61">+M296+L296</f>
        <v>275.28155199999998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3186.7984479999996</v>
      </c>
      <c r="U296" s="36">
        <v>2786.7984479999996</v>
      </c>
    </row>
    <row r="297" spans="1:21" x14ac:dyDescent="0.25">
      <c r="A297" s="24">
        <v>178</v>
      </c>
      <c r="B297" s="25" t="s">
        <v>120</v>
      </c>
      <c r="C297" s="25" t="s">
        <v>78</v>
      </c>
      <c r="D297" s="27">
        <v>15</v>
      </c>
      <c r="E297" s="34">
        <v>264.56</v>
      </c>
      <c r="F297" s="34">
        <f t="shared" ref="F297:F302" si="62">D297*E297</f>
        <v>3968.4</v>
      </c>
      <c r="G297" s="34">
        <v>400</v>
      </c>
      <c r="H297" s="34"/>
      <c r="I297" s="34">
        <f>VLOOKUP($F$297,Tabisr,1)</f>
        <v>3124.36</v>
      </c>
      <c r="J297" s="36">
        <f t="shared" si="52"/>
        <v>844.04</v>
      </c>
      <c r="K297" s="37">
        <f>VLOOKUP($F$297,Tabisr,4)</f>
        <v>0.10879999999999999</v>
      </c>
      <c r="L297" s="34">
        <f t="shared" si="60"/>
        <v>91.831551999999988</v>
      </c>
      <c r="M297" s="34">
        <f>VLOOKUP($F$297,Tabisr,3)</f>
        <v>183.45</v>
      </c>
      <c r="N297" s="35">
        <f t="shared" si="61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4093.1184479999997</v>
      </c>
      <c r="U297" s="36">
        <v>3693.1184479999997</v>
      </c>
    </row>
    <row r="298" spans="1:21" x14ac:dyDescent="0.25">
      <c r="A298" s="24">
        <v>179</v>
      </c>
      <c r="B298" s="25" t="s">
        <v>328</v>
      </c>
      <c r="C298" s="25" t="s">
        <v>77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>
        <f>(E298/8)*(16+15)</f>
        <v>983.35874999999999</v>
      </c>
      <c r="I298" s="34">
        <f>VLOOKUP($F$298,Tabisr,1)</f>
        <v>3124.36</v>
      </c>
      <c r="J298" s="36">
        <f t="shared" si="52"/>
        <v>682.19</v>
      </c>
      <c r="K298" s="37">
        <f>VLOOKUP($F$298,Tabisr,4)</f>
        <v>0.10879999999999999</v>
      </c>
      <c r="L298" s="34">
        <f t="shared" si="60"/>
        <v>74.222272000000004</v>
      </c>
      <c r="M298" s="34">
        <f>VLOOKUP($F$298,Tabisr,3)</f>
        <v>183.45</v>
      </c>
      <c r="N298" s="35">
        <f t="shared" si="61"/>
        <v>257.67227200000002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3632.2364780000007</v>
      </c>
      <c r="U298" s="36">
        <v>3232.2364780000007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>
        <f>(E299/8)*24</f>
        <v>761.31000000000006</v>
      </c>
      <c r="I299" s="34">
        <f>VLOOKUP($F$299,Tabisr,1)</f>
        <v>3124.36</v>
      </c>
      <c r="J299" s="36">
        <f t="shared" si="52"/>
        <v>682.19</v>
      </c>
      <c r="K299" s="37">
        <f>VLOOKUP($F$299,Tabisr,4)</f>
        <v>0.10879999999999999</v>
      </c>
      <c r="L299" s="34">
        <f t="shared" si="60"/>
        <v>74.222272000000004</v>
      </c>
      <c r="M299" s="34">
        <f>VLOOKUP($F$299,Tabisr,3)</f>
        <v>183.45</v>
      </c>
      <c r="N299" s="35">
        <f t="shared" si="61"/>
        <v>257.67227200000002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1770.1877280000008</v>
      </c>
      <c r="U299" s="36">
        <v>1370.1877280000008</v>
      </c>
    </row>
    <row r="300" spans="1:21" x14ac:dyDescent="0.25">
      <c r="A300" s="24">
        <v>181</v>
      </c>
      <c r="B300" s="25" t="s">
        <v>233</v>
      </c>
      <c r="C300" s="25" t="s">
        <v>77</v>
      </c>
      <c r="D300" s="27">
        <v>15</v>
      </c>
      <c r="E300" s="34">
        <v>253.77</v>
      </c>
      <c r="F300" s="34">
        <f t="shared" si="62"/>
        <v>3806.55</v>
      </c>
      <c r="G300" s="34">
        <v>400</v>
      </c>
      <c r="H300" s="34">
        <f>(E300/8)*16</f>
        <v>507.54</v>
      </c>
      <c r="I300" s="34">
        <f>VLOOKUP($F$300,Tabisr,1)</f>
        <v>3124.36</v>
      </c>
      <c r="J300" s="36">
        <f t="shared" si="52"/>
        <v>682.19</v>
      </c>
      <c r="K300" s="37">
        <f>VLOOKUP($F$300,Tabisr,4)</f>
        <v>0.10879999999999999</v>
      </c>
      <c r="L300" s="34">
        <f t="shared" si="60"/>
        <v>74.222272000000004</v>
      </c>
      <c r="M300" s="34">
        <f>VLOOKUP($F$300,Tabisr,3)</f>
        <v>183.45</v>
      </c>
      <c r="N300" s="35">
        <f t="shared" si="61"/>
        <v>257.67227200000002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3206.4177280000004</v>
      </c>
      <c r="U300" s="36">
        <v>2806.4177280000004</v>
      </c>
    </row>
    <row r="301" spans="1:21" x14ac:dyDescent="0.25">
      <c r="A301" s="24">
        <v>182</v>
      </c>
      <c r="B301" s="25" t="s">
        <v>442</v>
      </c>
      <c r="C301" s="25" t="s">
        <v>77</v>
      </c>
      <c r="D301" s="43"/>
      <c r="E301" s="34"/>
      <c r="F301" s="34"/>
      <c r="G301" s="34"/>
      <c r="H301" s="52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454</v>
      </c>
      <c r="C302" s="26" t="s">
        <v>77</v>
      </c>
      <c r="D302" s="27">
        <v>15</v>
      </c>
      <c r="E302" s="34">
        <v>253.77</v>
      </c>
      <c r="F302" s="34">
        <f t="shared" si="62"/>
        <v>3806.55</v>
      </c>
      <c r="G302" s="34">
        <v>400</v>
      </c>
      <c r="H302" s="34">
        <f>(E302/8)*16</f>
        <v>507.54</v>
      </c>
      <c r="I302" s="34">
        <f>VLOOKUP($F$302,Tabisr,1)</f>
        <v>3124.36</v>
      </c>
      <c r="J302" s="36">
        <f t="shared" si="52"/>
        <v>682.19</v>
      </c>
      <c r="K302" s="37">
        <f>VLOOKUP($F$302,Tabisr,4)</f>
        <v>0.10879999999999999</v>
      </c>
      <c r="L302" s="34">
        <f t="shared" si="60"/>
        <v>74.222272000000004</v>
      </c>
      <c r="M302" s="34">
        <f>VLOOKUP($F$302,Tabisr,3)</f>
        <v>183.45</v>
      </c>
      <c r="N302" s="35">
        <f t="shared" si="61"/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4456.4177280000004</v>
      </c>
      <c r="U302" s="36">
        <v>4056.4177280000004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15</v>
      </c>
      <c r="E303" s="34">
        <v>253.77</v>
      </c>
      <c r="F303" s="34">
        <f t="shared" ref="F303:F309" si="63">D303*E303</f>
        <v>3806.55</v>
      </c>
      <c r="G303" s="34">
        <v>400</v>
      </c>
      <c r="H303" s="128"/>
      <c r="I303" s="34">
        <f>VLOOKUP($F$303,Tabisr,1)</f>
        <v>3124.36</v>
      </c>
      <c r="J303" s="36">
        <f t="shared" si="52"/>
        <v>682.19</v>
      </c>
      <c r="K303" s="37">
        <f>VLOOKUP($F$303,Tabisr,4)</f>
        <v>0.10879999999999999</v>
      </c>
      <c r="L303" s="34">
        <f t="shared" si="60"/>
        <v>74.222272000000004</v>
      </c>
      <c r="M303" s="34">
        <f>VLOOKUP($F$303,Tabisr,3)</f>
        <v>183.45</v>
      </c>
      <c r="N303" s="35">
        <f t="shared" si="61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3948.8777280000004</v>
      </c>
      <c r="U303" s="36">
        <v>3548.8777280000004</v>
      </c>
    </row>
    <row r="304" spans="1:21" x14ac:dyDescent="0.25">
      <c r="A304" s="24">
        <v>185</v>
      </c>
      <c r="B304" s="25" t="s">
        <v>265</v>
      </c>
      <c r="C304" s="25" t="s">
        <v>219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2"/>
      <c r="I304" s="34">
        <f>VLOOKUP($F$304,Tabisr,1)</f>
        <v>3124.36</v>
      </c>
      <c r="J304" s="36">
        <f t="shared" si="52"/>
        <v>682.19</v>
      </c>
      <c r="K304" s="37">
        <f>VLOOKUP($F$304,Tabisr,4)</f>
        <v>0.10879999999999999</v>
      </c>
      <c r="L304" s="34">
        <f t="shared" si="60"/>
        <v>74.222272000000004</v>
      </c>
      <c r="M304" s="34">
        <f>VLOOKUP($F$304,Tabisr,3)</f>
        <v>183.45</v>
      </c>
      <c r="N304" s="35">
        <f t="shared" si="61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232</v>
      </c>
      <c r="C305" s="18" t="s">
        <v>76</v>
      </c>
      <c r="D305" s="43"/>
      <c r="E305" s="34"/>
      <c r="F305" s="34"/>
      <c r="G305" s="34"/>
      <c r="H305" s="52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356</v>
      </c>
      <c r="C306" s="18" t="s">
        <v>75</v>
      </c>
      <c r="D306" s="27">
        <v>15</v>
      </c>
      <c r="E306" s="34">
        <v>271.86</v>
      </c>
      <c r="F306" s="34">
        <f t="shared" si="63"/>
        <v>4077.9</v>
      </c>
      <c r="G306" s="34">
        <v>400</v>
      </c>
      <c r="H306" s="52"/>
      <c r="I306" s="34">
        <f>VLOOKUP($F$306,Tabisr,1)</f>
        <v>3124.36</v>
      </c>
      <c r="J306" s="36">
        <f t="shared" si="52"/>
        <v>953.54</v>
      </c>
      <c r="K306" s="37">
        <f>VLOOKUP($F$306,Tabisr,4)</f>
        <v>0.10879999999999999</v>
      </c>
      <c r="L306" s="34">
        <f t="shared" si="60"/>
        <v>103.74515199999999</v>
      </c>
      <c r="M306" s="34">
        <f>VLOOKUP($F$306,Tabisr,3)</f>
        <v>183.45</v>
      </c>
      <c r="N306" s="35">
        <f t="shared" si="61"/>
        <v>287.19515200000001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1240.7048479999994</v>
      </c>
      <c r="U306" s="36">
        <v>840.7048479999994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15</v>
      </c>
      <c r="E307" s="34">
        <v>253.77</v>
      </c>
      <c r="F307" s="34">
        <f t="shared" si="63"/>
        <v>3806.55</v>
      </c>
      <c r="G307" s="34">
        <v>400</v>
      </c>
      <c r="H307" s="52"/>
      <c r="I307" s="34">
        <f>VLOOKUP($F$307,Tabisr,1)</f>
        <v>3124.36</v>
      </c>
      <c r="J307" s="36">
        <f t="shared" si="52"/>
        <v>682.19</v>
      </c>
      <c r="K307" s="37">
        <f>VLOOKUP($F$307,Tabisr,4)</f>
        <v>0.10879999999999999</v>
      </c>
      <c r="L307" s="34">
        <f t="shared" si="60"/>
        <v>74.222272000000004</v>
      </c>
      <c r="M307" s="34">
        <f>VLOOKUP($F$307,Tabisr,3)</f>
        <v>183.45</v>
      </c>
      <c r="N307" s="35">
        <f t="shared" si="61"/>
        <v>257.67227200000002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395</v>
      </c>
      <c r="C308" s="25" t="s">
        <v>75</v>
      </c>
      <c r="D308" s="27">
        <v>15</v>
      </c>
      <c r="E308" s="34">
        <v>253.77</v>
      </c>
      <c r="F308" s="34">
        <f t="shared" si="63"/>
        <v>3806.55</v>
      </c>
      <c r="G308" s="34">
        <v>400</v>
      </c>
      <c r="H308" s="52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3448.8777280000004</v>
      </c>
      <c r="U308" s="36">
        <v>3048.8777280000004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15</v>
      </c>
      <c r="E309" s="34">
        <v>253.77</v>
      </c>
      <c r="F309" s="34">
        <f t="shared" si="63"/>
        <v>3806.55</v>
      </c>
      <c r="G309" s="34">
        <v>400</v>
      </c>
      <c r="H309" s="52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3948.8777280000004</v>
      </c>
      <c r="U309" s="36">
        <v>3548.8777280000004</v>
      </c>
    </row>
    <row r="310" spans="1:21" x14ac:dyDescent="0.25">
      <c r="A310" s="24">
        <v>152</v>
      </c>
      <c r="B310" s="25" t="s">
        <v>232</v>
      </c>
      <c r="C310" s="18" t="s">
        <v>66</v>
      </c>
      <c r="D310" s="43"/>
      <c r="E310" s="34"/>
      <c r="F310" s="34"/>
      <c r="G310" s="34"/>
      <c r="H310" s="52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232</v>
      </c>
      <c r="C311" s="18" t="s">
        <v>125</v>
      </c>
      <c r="D311" s="43"/>
      <c r="E311" s="34"/>
      <c r="F311" s="34"/>
      <c r="G311" s="34"/>
      <c r="H311" s="52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459</v>
      </c>
      <c r="C312" s="25" t="s">
        <v>69</v>
      </c>
      <c r="D312" s="27">
        <v>15</v>
      </c>
      <c r="E312" s="62">
        <v>253.77</v>
      </c>
      <c r="F312" s="34">
        <f>D312*E312</f>
        <v>3806.55</v>
      </c>
      <c r="G312" s="28">
        <v>400</v>
      </c>
      <c r="H312" s="52"/>
      <c r="I312" s="34">
        <f>VLOOKUP($F$312,Tabisr,1)</f>
        <v>3124.36</v>
      </c>
      <c r="J312" s="36">
        <f>+F312-I312</f>
        <v>682.19</v>
      </c>
      <c r="K312" s="37">
        <f>VLOOKUP($F$312,Tabisr,4)</f>
        <v>0.10879999999999999</v>
      </c>
      <c r="L312" s="34">
        <f>+J312*K312</f>
        <v>74.222272000000004</v>
      </c>
      <c r="M312" s="34">
        <f>VLOOKUP($F$312,Tabisr,3)</f>
        <v>183.45</v>
      </c>
      <c r="N312" s="35">
        <f>+M312+L312</f>
        <v>257.67227200000002</v>
      </c>
      <c r="O312" s="34">
        <f>VLOOKUP($F$312,Tabsub,3)</f>
        <v>0</v>
      </c>
      <c r="P312" s="34">
        <v>0</v>
      </c>
      <c r="Q312" s="34">
        <v>0</v>
      </c>
      <c r="R312" s="34">
        <v>0</v>
      </c>
      <c r="S312" s="34">
        <v>0</v>
      </c>
      <c r="T312" s="29">
        <v>3948.8777280000004</v>
      </c>
      <c r="U312" s="36">
        <v>3548.8777280000004</v>
      </c>
    </row>
    <row r="313" spans="1:21" x14ac:dyDescent="0.25">
      <c r="A313" s="24">
        <v>187</v>
      </c>
      <c r="B313" s="25" t="s">
        <v>232</v>
      </c>
      <c r="C313" s="18" t="s">
        <v>75</v>
      </c>
      <c r="D313" s="43"/>
      <c r="E313" s="34"/>
      <c r="F313" s="34"/>
      <c r="G313" s="34"/>
      <c r="H313" s="52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49"/>
      <c r="C314" s="22"/>
      <c r="D314" s="50"/>
      <c r="E314" s="50"/>
      <c r="F314" s="51">
        <f>+SUM(F270:F313)</f>
        <v>154135.19999999998</v>
      </c>
      <c r="G314" s="51">
        <f>+SUM(G270:G313)</f>
        <v>13200</v>
      </c>
      <c r="H314" s="51">
        <f>+SUM(H270:H313)</f>
        <v>4653.9787500000002</v>
      </c>
      <c r="I314" s="51"/>
      <c r="J314" s="51"/>
      <c r="K314" s="51"/>
      <c r="L314" s="51"/>
      <c r="M314" s="51"/>
      <c r="N314" s="76">
        <f t="shared" ref="N314" si="64">+SUM(N270:N313)</f>
        <v>12114.2516</v>
      </c>
      <c r="O314" s="51">
        <v>0</v>
      </c>
      <c r="P314" s="51">
        <v>7950</v>
      </c>
      <c r="Q314" s="51">
        <v>5435</v>
      </c>
      <c r="R314" s="51">
        <v>2160.88</v>
      </c>
      <c r="S314" s="51">
        <v>1500</v>
      </c>
      <c r="T314" s="51">
        <v>142829.04714999994</v>
      </c>
      <c r="U314" s="51">
        <v>129629.04715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5"/>
      <c r="O315" s="51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5"/>
      <c r="O316" s="51"/>
      <c r="P316" s="42"/>
      <c r="Q316" s="42"/>
      <c r="R316" s="42"/>
      <c r="S316" s="42"/>
      <c r="T316" s="42"/>
      <c r="U316" s="42"/>
    </row>
    <row r="317" spans="1:21" ht="12" customHeight="1" x14ac:dyDescent="0.25">
      <c r="A317" s="138" t="s">
        <v>201</v>
      </c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40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152</v>
      </c>
      <c r="J318" s="23" t="s">
        <v>153</v>
      </c>
      <c r="K318" s="23" t="s">
        <v>154</v>
      </c>
      <c r="L318" s="23" t="s">
        <v>155</v>
      </c>
      <c r="M318" s="20" t="s">
        <v>156</v>
      </c>
      <c r="N318" s="73" t="s">
        <v>52</v>
      </c>
      <c r="O318" s="65" t="s">
        <v>53</v>
      </c>
      <c r="P318" s="20" t="s">
        <v>15</v>
      </c>
      <c r="Q318" s="20" t="s">
        <v>231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7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3190.572048</v>
      </c>
      <c r="U319" s="36">
        <v>2790.572048</v>
      </c>
    </row>
    <row r="320" spans="1:21" s="153" customFormat="1" x14ac:dyDescent="0.25">
      <c r="A320" s="147">
        <v>193</v>
      </c>
      <c r="B320" s="148" t="s">
        <v>336</v>
      </c>
      <c r="C320" s="149" t="s">
        <v>371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150">
        <f>+F320-I320</f>
        <v>1559.5399999999995</v>
      </c>
      <c r="K320" s="151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152">
        <v>3819.7720479999998</v>
      </c>
      <c r="U320" s="150">
        <v>3419.7720479999998</v>
      </c>
    </row>
    <row r="321" spans="1:21" x14ac:dyDescent="0.25">
      <c r="A321" s="93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5">
        <f t="shared" ref="N321" si="65">SUM(N319:N320)</f>
        <v>706.25590399999987</v>
      </c>
      <c r="O321" s="51">
        <v>0</v>
      </c>
      <c r="P321" s="42">
        <v>0</v>
      </c>
      <c r="Q321" s="42">
        <v>911</v>
      </c>
      <c r="R321" s="42">
        <v>1540.2</v>
      </c>
      <c r="S321" s="42">
        <v>0</v>
      </c>
      <c r="T321" s="42">
        <v>7010.3440959999998</v>
      </c>
      <c r="U321" s="42">
        <v>6210.3440959999998</v>
      </c>
    </row>
    <row r="322" spans="1:21" x14ac:dyDescent="0.25">
      <c r="A322" s="93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5"/>
      <c r="O322" s="51"/>
      <c r="P322" s="42"/>
      <c r="Q322" s="42"/>
      <c r="R322" s="42"/>
      <c r="S322" s="42"/>
      <c r="T322" s="42"/>
      <c r="U322" s="42"/>
    </row>
    <row r="323" spans="1:21" x14ac:dyDescent="0.25">
      <c r="A323" s="93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5"/>
      <c r="O323" s="51"/>
      <c r="P323" s="42"/>
      <c r="Q323" s="42"/>
      <c r="R323" s="42"/>
      <c r="S323" s="42"/>
      <c r="T323" s="42"/>
      <c r="U323" s="42"/>
    </row>
    <row r="324" spans="1:21" x14ac:dyDescent="0.25">
      <c r="A324" s="132" t="s">
        <v>130</v>
      </c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4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152</v>
      </c>
      <c r="J325" s="23" t="s">
        <v>153</v>
      </c>
      <c r="K325" s="23" t="s">
        <v>154</v>
      </c>
      <c r="L325" s="23" t="s">
        <v>155</v>
      </c>
      <c r="M325" s="20" t="s">
        <v>156</v>
      </c>
      <c r="N325" s="73" t="s">
        <v>52</v>
      </c>
      <c r="O325" s="65" t="s">
        <v>53</v>
      </c>
      <c r="P325" s="20" t="s">
        <v>15</v>
      </c>
      <c r="Q325" s="20" t="s">
        <v>231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s="153" customFormat="1" x14ac:dyDescent="0.25">
      <c r="A326" s="147">
        <v>194</v>
      </c>
      <c r="B326" s="148" t="s">
        <v>298</v>
      </c>
      <c r="C326" s="148" t="s">
        <v>130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150">
        <f>+F326-I326</f>
        <v>2278.0400000000009</v>
      </c>
      <c r="K326" s="151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152">
        <v>6624.1106560000007</v>
      </c>
      <c r="U326" s="150">
        <v>6624.1106560000007</v>
      </c>
    </row>
    <row r="327" spans="1:21" x14ac:dyDescent="0.25">
      <c r="A327" s="24">
        <v>195</v>
      </c>
      <c r="B327" s="25" t="s">
        <v>232</v>
      </c>
      <c r="C327" s="25" t="s">
        <v>419</v>
      </c>
      <c r="D327" s="43"/>
      <c r="E327" s="34"/>
      <c r="F327" s="34"/>
      <c r="G327" s="34"/>
      <c r="H327" s="52"/>
      <c r="I327" s="34"/>
      <c r="J327" s="36"/>
      <c r="K327" s="37"/>
      <c r="L327" s="34"/>
      <c r="M327" s="34"/>
      <c r="N327" s="35"/>
      <c r="O327" s="34">
        <v>0</v>
      </c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225</v>
      </c>
      <c r="C328" s="25" t="s">
        <v>226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66">+SUM(F326:F328)</f>
        <v>14975.550000000001</v>
      </c>
      <c r="G329" s="42">
        <f>+SUM(G326:G328)</f>
        <v>400</v>
      </c>
      <c r="H329" s="42">
        <f t="shared" si="66"/>
        <v>0</v>
      </c>
      <c r="I329" s="42"/>
      <c r="J329" s="42"/>
      <c r="K329" s="42"/>
      <c r="L329" s="42"/>
      <c r="M329" s="42"/>
      <c r="N329" s="75">
        <f t="shared" si="66"/>
        <v>1689.4082560000002</v>
      </c>
      <c r="O329" s="51">
        <v>0</v>
      </c>
      <c r="P329" s="42">
        <v>0</v>
      </c>
      <c r="Q329" s="42">
        <v>2000</v>
      </c>
      <c r="R329" s="42">
        <v>0</v>
      </c>
      <c r="S329" s="42">
        <v>0</v>
      </c>
      <c r="T329" s="42">
        <v>11686.141744</v>
      </c>
      <c r="U329" s="42">
        <v>11286.141744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5"/>
      <c r="O330" s="51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5"/>
      <c r="O331" s="51"/>
      <c r="P331" s="42"/>
      <c r="Q331" s="42"/>
      <c r="R331" s="42"/>
      <c r="S331" s="42"/>
      <c r="T331" s="42"/>
      <c r="U331" s="42"/>
    </row>
    <row r="332" spans="1:21" x14ac:dyDescent="0.25">
      <c r="A332" s="132" t="s">
        <v>202</v>
      </c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4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152</v>
      </c>
      <c r="J333" s="23" t="s">
        <v>153</v>
      </c>
      <c r="K333" s="23" t="s">
        <v>154</v>
      </c>
      <c r="L333" s="23" t="s">
        <v>155</v>
      </c>
      <c r="M333" s="20" t="s">
        <v>156</v>
      </c>
      <c r="N333" s="73" t="s">
        <v>52</v>
      </c>
      <c r="O333" s="65" t="s">
        <v>53</v>
      </c>
      <c r="P333" s="20" t="s">
        <v>15</v>
      </c>
      <c r="Q333" s="20" t="s">
        <v>231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406</v>
      </c>
      <c r="D334" s="27">
        <v>15</v>
      </c>
      <c r="E334" s="34">
        <v>661.33</v>
      </c>
      <c r="F334" s="34">
        <f t="shared" ref="F334:F341" si="67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68">+F334-I334</f>
        <v>2278.0400000000009</v>
      </c>
      <c r="K334" s="37">
        <f>VLOOKUP($F$334,Tabisr,4)</f>
        <v>0.21360000000000001</v>
      </c>
      <c r="L334" s="34">
        <f t="shared" ref="L334:L341" si="69">+J334*K334</f>
        <v>486.58934400000021</v>
      </c>
      <c r="M334" s="34">
        <f>VLOOKUP($F$334,Tabisr,3)</f>
        <v>809.25</v>
      </c>
      <c r="N334" s="77">
        <f>+M334+L334</f>
        <v>1295.8393440000002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7566.1106560000007</v>
      </c>
      <c r="U334" s="36">
        <v>7566.1106560000007</v>
      </c>
    </row>
    <row r="335" spans="1:21" x14ac:dyDescent="0.25">
      <c r="A335" s="24">
        <v>198</v>
      </c>
      <c r="B335" s="25" t="s">
        <v>232</v>
      </c>
      <c r="C335" s="25" t="s">
        <v>352</v>
      </c>
      <c r="D335" s="27"/>
      <c r="E335" s="34"/>
      <c r="F335" s="34"/>
      <c r="G335" s="34"/>
      <c r="H335" s="52"/>
      <c r="I335" s="34"/>
      <c r="J335" s="36"/>
      <c r="K335" s="37"/>
      <c r="L335" s="34"/>
      <c r="M335" s="34"/>
      <c r="N335" s="77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420</v>
      </c>
      <c r="C336" s="25" t="s">
        <v>78</v>
      </c>
      <c r="D336" s="27">
        <v>15</v>
      </c>
      <c r="E336" s="59">
        <v>271.86</v>
      </c>
      <c r="F336" s="59">
        <f t="shared" si="67"/>
        <v>4077.9</v>
      </c>
      <c r="G336" s="34">
        <v>400</v>
      </c>
      <c r="H336" s="59"/>
      <c r="I336" s="59">
        <f>VLOOKUP($F$336,Tabisr,1)</f>
        <v>3124.36</v>
      </c>
      <c r="J336" s="60">
        <f>+F336-I336</f>
        <v>953.54</v>
      </c>
      <c r="K336" s="61">
        <f>VLOOKUP($F$336,Tabisr,4)</f>
        <v>0.10879999999999999</v>
      </c>
      <c r="L336" s="59">
        <f t="shared" si="69"/>
        <v>103.74515199999999</v>
      </c>
      <c r="M336" s="34">
        <f>VLOOKUP($F$336,Tabisr,3)</f>
        <v>183.45</v>
      </c>
      <c r="N336" s="77">
        <f t="shared" ref="N336:N341" si="70">+M336+L336</f>
        <v>287.19515200000001</v>
      </c>
      <c r="O336" s="34">
        <f>VLOOKUP($F$336,Tabsub,3)</f>
        <v>0</v>
      </c>
      <c r="P336" s="34">
        <v>0</v>
      </c>
      <c r="Q336" s="34">
        <v>0</v>
      </c>
      <c r="R336" s="34">
        <v>0</v>
      </c>
      <c r="S336" s="34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346</v>
      </c>
      <c r="C337" s="25" t="s">
        <v>78</v>
      </c>
      <c r="D337" s="27">
        <v>15</v>
      </c>
      <c r="E337" s="59">
        <v>271.86</v>
      </c>
      <c r="F337" s="59">
        <f>D337*E337</f>
        <v>4077.9</v>
      </c>
      <c r="G337" s="34">
        <v>400</v>
      </c>
      <c r="H337" s="59"/>
      <c r="I337" s="59">
        <f>VLOOKUP($F$337,Tabisr,1)</f>
        <v>3124.36</v>
      </c>
      <c r="J337" s="60">
        <f>+F337-I337</f>
        <v>953.54</v>
      </c>
      <c r="K337" s="61">
        <f>VLOOKUP($F$337,Tabisr,4)</f>
        <v>0.10879999999999999</v>
      </c>
      <c r="L337" s="59">
        <f t="shared" si="69"/>
        <v>103.74515199999999</v>
      </c>
      <c r="M337" s="34">
        <f>VLOOKUP($F$337,Tabisr,3)</f>
        <v>183.45</v>
      </c>
      <c r="N337" s="77">
        <f t="shared" si="70"/>
        <v>287.19515200000001</v>
      </c>
      <c r="O337" s="34">
        <f>VLOOKUP($F$337,Tabsub,3)</f>
        <v>0</v>
      </c>
      <c r="P337" s="34">
        <v>0</v>
      </c>
      <c r="Q337" s="34">
        <v>0</v>
      </c>
      <c r="R337" s="34">
        <v>0</v>
      </c>
      <c r="S337" s="34">
        <v>0</v>
      </c>
      <c r="T337" s="29">
        <v>4190.7048479999994</v>
      </c>
      <c r="U337" s="36">
        <v>3790.7048479999994</v>
      </c>
    </row>
    <row r="338" spans="1:21" ht="22.5" x14ac:dyDescent="0.25">
      <c r="A338" s="24">
        <v>201</v>
      </c>
      <c r="B338" s="63" t="s">
        <v>25</v>
      </c>
      <c r="C338" s="57" t="s">
        <v>78</v>
      </c>
      <c r="D338" s="27">
        <v>15</v>
      </c>
      <c r="E338" s="59">
        <v>271.86</v>
      </c>
      <c r="F338" s="59">
        <f t="shared" si="67"/>
        <v>4077.9</v>
      </c>
      <c r="G338" s="34">
        <v>400</v>
      </c>
      <c r="H338" s="59"/>
      <c r="I338" s="59">
        <f>VLOOKUP($F$338,Tabisr,1)</f>
        <v>3124.36</v>
      </c>
      <c r="J338" s="60">
        <f t="shared" si="68"/>
        <v>953.54</v>
      </c>
      <c r="K338" s="61">
        <f>VLOOKUP($F$338,Tabisr,4)</f>
        <v>0.10879999999999999</v>
      </c>
      <c r="L338" s="59">
        <f t="shared" si="69"/>
        <v>103.74515199999999</v>
      </c>
      <c r="M338" s="34">
        <f>VLOOKUP($F$338,Tabisr,3)</f>
        <v>183.45</v>
      </c>
      <c r="N338" s="77">
        <f t="shared" si="70"/>
        <v>287.19515200000001</v>
      </c>
      <c r="O338" s="34">
        <f>VLOOKUP($F$338,Tabsub,3)</f>
        <v>0</v>
      </c>
      <c r="P338" s="34">
        <v>0</v>
      </c>
      <c r="Q338" s="34">
        <v>0</v>
      </c>
      <c r="R338" s="34">
        <v>0</v>
      </c>
      <c r="S338" s="34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164</v>
      </c>
      <c r="C339" s="57" t="s">
        <v>78</v>
      </c>
      <c r="D339" s="27">
        <v>15</v>
      </c>
      <c r="E339" s="59">
        <v>271.86</v>
      </c>
      <c r="F339" s="59">
        <f t="shared" si="67"/>
        <v>4077.9</v>
      </c>
      <c r="G339" s="34">
        <v>400</v>
      </c>
      <c r="H339" s="59"/>
      <c r="I339" s="59">
        <f>VLOOKUP($F$339,Tabisr,1)</f>
        <v>3124.36</v>
      </c>
      <c r="J339" s="60">
        <f t="shared" si="68"/>
        <v>953.54</v>
      </c>
      <c r="K339" s="61">
        <f>VLOOKUP($F$339,Tabisr,4)</f>
        <v>0.10879999999999999</v>
      </c>
      <c r="L339" s="59">
        <f t="shared" si="69"/>
        <v>103.74515199999999</v>
      </c>
      <c r="M339" s="34">
        <f>VLOOKUP($F$339,Tabisr,3)</f>
        <v>183.45</v>
      </c>
      <c r="N339" s="77">
        <f t="shared" si="70"/>
        <v>287.19515200000001</v>
      </c>
      <c r="O339" s="34">
        <f>VLOOKUP($F$339,Tabsub,3)</f>
        <v>0</v>
      </c>
      <c r="P339" s="34">
        <v>0</v>
      </c>
      <c r="Q339" s="34">
        <v>0</v>
      </c>
      <c r="R339" s="34">
        <v>0</v>
      </c>
      <c r="S339" s="34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453</v>
      </c>
      <c r="C340" s="18" t="s">
        <v>78</v>
      </c>
      <c r="D340" s="27">
        <v>15</v>
      </c>
      <c r="E340" s="34">
        <v>271.86</v>
      </c>
      <c r="F340" s="34">
        <f t="shared" si="67"/>
        <v>4077.9</v>
      </c>
      <c r="G340" s="34">
        <v>400</v>
      </c>
      <c r="H340" s="34"/>
      <c r="I340" s="34">
        <f>VLOOKUP($F$340,Tabisr,1)</f>
        <v>3124.36</v>
      </c>
      <c r="J340" s="36">
        <f t="shared" si="68"/>
        <v>953.54</v>
      </c>
      <c r="K340" s="37">
        <f>VLOOKUP($F$340,Tabisr,4)</f>
        <v>0.10879999999999999</v>
      </c>
      <c r="L340" s="34">
        <f t="shared" si="69"/>
        <v>103.74515199999999</v>
      </c>
      <c r="M340" s="34">
        <f>VLOOKUP($F$340,Tabisr,3)</f>
        <v>183.45</v>
      </c>
      <c r="N340" s="77">
        <f t="shared" si="70"/>
        <v>287.19515200000001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3555.7048479999994</v>
      </c>
      <c r="U340" s="36">
        <v>3155.7048479999994</v>
      </c>
    </row>
    <row r="341" spans="1:21" x14ac:dyDescent="0.25">
      <c r="A341" s="24">
        <v>204</v>
      </c>
      <c r="B341" s="25" t="s">
        <v>343</v>
      </c>
      <c r="C341" s="18" t="s">
        <v>78</v>
      </c>
      <c r="D341" s="27">
        <v>15</v>
      </c>
      <c r="E341" s="34">
        <v>271.86</v>
      </c>
      <c r="F341" s="34">
        <f t="shared" si="67"/>
        <v>4077.9</v>
      </c>
      <c r="G341" s="34">
        <v>400</v>
      </c>
      <c r="H341" s="34"/>
      <c r="I341" s="34">
        <f>VLOOKUP($F$341,Tabisr,1)</f>
        <v>3124.36</v>
      </c>
      <c r="J341" s="36">
        <f t="shared" si="68"/>
        <v>953.54</v>
      </c>
      <c r="K341" s="37">
        <f>VLOOKUP($F$341,Tabisr,4)</f>
        <v>0.10879999999999999</v>
      </c>
      <c r="L341" s="34">
        <f t="shared" si="69"/>
        <v>103.74515199999999</v>
      </c>
      <c r="M341" s="34">
        <f>VLOOKUP($F$341,Tabisr,3)</f>
        <v>183.45</v>
      </c>
      <c r="N341" s="77">
        <f t="shared" si="70"/>
        <v>287.19515200000001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7">
        <f>+SUM(F334:F341)</f>
        <v>34387.350000000006</v>
      </c>
      <c r="G342" s="47">
        <f>+SUM(G334:G341)</f>
        <v>2400</v>
      </c>
      <c r="H342" s="47">
        <f>+SUM(H334:H341)</f>
        <v>0</v>
      </c>
      <c r="I342" s="47"/>
      <c r="J342" s="47"/>
      <c r="K342" s="47"/>
      <c r="L342" s="47"/>
      <c r="M342" s="47"/>
      <c r="N342" s="48">
        <f t="shared" ref="N342" si="71">+SUM(N334:N341)</f>
        <v>3019.0102560000005</v>
      </c>
      <c r="O342" s="129">
        <v>0</v>
      </c>
      <c r="P342" s="47">
        <v>1820</v>
      </c>
      <c r="Q342" s="47">
        <v>3987</v>
      </c>
      <c r="R342" s="47">
        <v>0</v>
      </c>
      <c r="S342" s="47">
        <v>0</v>
      </c>
      <c r="T342" s="47">
        <v>27961.339744000004</v>
      </c>
      <c r="U342" s="47">
        <v>25561.339744000004</v>
      </c>
    </row>
    <row r="343" spans="1:21" x14ac:dyDescent="0.25">
      <c r="A343" s="38"/>
      <c r="B343" s="39"/>
      <c r="C343" s="19"/>
      <c r="D343" s="40"/>
      <c r="E343" s="41"/>
      <c r="F343" s="47"/>
      <c r="G343" s="47"/>
      <c r="H343" s="47"/>
      <c r="I343" s="47"/>
      <c r="J343" s="47"/>
      <c r="K343" s="47"/>
      <c r="L343" s="47"/>
      <c r="M343" s="47"/>
      <c r="N343" s="48"/>
      <c r="O343" s="129"/>
      <c r="P343" s="47"/>
      <c r="Q343" s="47"/>
      <c r="R343" s="47"/>
      <c r="S343" s="47"/>
      <c r="T343" s="47"/>
      <c r="U343" s="47"/>
    </row>
    <row r="344" spans="1:21" x14ac:dyDescent="0.25">
      <c r="A344" s="38"/>
      <c r="B344" s="39"/>
      <c r="C344" s="19"/>
      <c r="D344" s="40"/>
      <c r="E344" s="41"/>
      <c r="F344" s="47"/>
      <c r="G344" s="47"/>
      <c r="H344" s="47"/>
      <c r="I344" s="47"/>
      <c r="J344" s="47"/>
      <c r="K344" s="47"/>
      <c r="L344" s="47"/>
      <c r="M344" s="47"/>
      <c r="N344" s="48"/>
      <c r="O344" s="129"/>
      <c r="P344" s="47"/>
      <c r="Q344" s="47"/>
      <c r="R344" s="47"/>
      <c r="S344" s="47"/>
      <c r="T344" s="42"/>
      <c r="U344" s="42"/>
    </row>
    <row r="345" spans="1:21" x14ac:dyDescent="0.25">
      <c r="A345" s="132" t="s">
        <v>183</v>
      </c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4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152</v>
      </c>
      <c r="J346" s="23" t="s">
        <v>153</v>
      </c>
      <c r="K346" s="23" t="s">
        <v>154</v>
      </c>
      <c r="L346" s="23" t="s">
        <v>155</v>
      </c>
      <c r="M346" s="20" t="s">
        <v>156</v>
      </c>
      <c r="N346" s="73" t="s">
        <v>52</v>
      </c>
      <c r="O346" s="65" t="s">
        <v>53</v>
      </c>
      <c r="P346" s="20" t="s">
        <v>15</v>
      </c>
      <c r="Q346" s="20" t="s">
        <v>231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297</v>
      </c>
      <c r="C347" s="25" t="s">
        <v>179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2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211</v>
      </c>
      <c r="C348" s="21" t="s">
        <v>66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72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34">
        <v>0</v>
      </c>
      <c r="Q348" s="34">
        <v>0</v>
      </c>
      <c r="R348" s="34">
        <v>0</v>
      </c>
      <c r="S348" s="34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72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34">
        <v>0</v>
      </c>
      <c r="Q349" s="34">
        <v>0</v>
      </c>
      <c r="R349" s="34">
        <v>0</v>
      </c>
      <c r="S349" s="34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232</v>
      </c>
      <c r="C350" s="18" t="s">
        <v>73</v>
      </c>
      <c r="D350" s="112"/>
      <c r="E350" s="112"/>
      <c r="F350" s="112"/>
      <c r="G350" s="112"/>
      <c r="H350" s="112"/>
      <c r="I350" s="112"/>
      <c r="J350" s="112"/>
      <c r="K350" s="112"/>
      <c r="L350" s="112"/>
      <c r="M350" s="34"/>
      <c r="N350" s="113"/>
      <c r="O350" s="112"/>
      <c r="P350" s="34">
        <v>0</v>
      </c>
      <c r="Q350" s="34">
        <v>0</v>
      </c>
      <c r="R350" s="34">
        <v>0</v>
      </c>
      <c r="S350" s="34">
        <v>0</v>
      </c>
      <c r="T350" s="112"/>
      <c r="U350" s="112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72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34">
        <v>0</v>
      </c>
      <c r="Q351" s="34">
        <v>0</v>
      </c>
      <c r="R351" s="34">
        <v>0</v>
      </c>
      <c r="S351" s="34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232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4"/>
      <c r="O352" s="28"/>
      <c r="P352" s="34">
        <v>0</v>
      </c>
      <c r="Q352" s="34">
        <v>0</v>
      </c>
      <c r="R352" s="34">
        <v>0</v>
      </c>
      <c r="S352" s="34">
        <v>0</v>
      </c>
      <c r="T352" s="29"/>
      <c r="U352" s="29"/>
    </row>
    <row r="353" spans="1:21" s="153" customFormat="1" x14ac:dyDescent="0.25">
      <c r="A353" s="147">
        <v>211</v>
      </c>
      <c r="B353" s="148" t="s">
        <v>251</v>
      </c>
      <c r="C353" s="149" t="s">
        <v>91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150">
        <f t="shared" si="72"/>
        <v>953.54</v>
      </c>
      <c r="K353" s="151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152">
        <v>2010.7048479999994</v>
      </c>
      <c r="U353" s="150">
        <v>1610.7048479999994</v>
      </c>
    </row>
    <row r="354" spans="1:21" x14ac:dyDescent="0.25">
      <c r="A354" s="24">
        <v>70</v>
      </c>
      <c r="B354" s="25" t="s">
        <v>421</v>
      </c>
      <c r="C354" s="25" t="s">
        <v>124</v>
      </c>
      <c r="D354" s="27">
        <v>15</v>
      </c>
      <c r="E354" s="34">
        <v>414.83</v>
      </c>
      <c r="F354" s="34">
        <f t="shared" ref="F354:F363" si="73">D354*E354</f>
        <v>6222.45</v>
      </c>
      <c r="G354" s="34">
        <v>400</v>
      </c>
      <c r="H354" s="24"/>
      <c r="I354" s="34">
        <f>VLOOKUP($F$354,Tabisr,1)</f>
        <v>5490.76</v>
      </c>
      <c r="J354" s="36">
        <f>+F354-I354</f>
        <v>731.6899999999996</v>
      </c>
      <c r="K354" s="37">
        <f>VLOOKUP($F$354,Tabisr,4)</f>
        <v>0.16</v>
      </c>
      <c r="L354" s="34">
        <f>+J354*K354</f>
        <v>117.07039999999994</v>
      </c>
      <c r="M354" s="34">
        <f>VLOOKUP($F$354,Tabisr,3)</f>
        <v>441</v>
      </c>
      <c r="N354" s="35">
        <f>+M354+L354</f>
        <v>558.07039999999995</v>
      </c>
      <c r="O354" s="34"/>
      <c r="P354" s="34">
        <v>0</v>
      </c>
      <c r="Q354" s="34">
        <v>0</v>
      </c>
      <c r="R354" s="34">
        <v>0</v>
      </c>
      <c r="S354" s="34">
        <v>0</v>
      </c>
      <c r="T354" s="29">
        <v>4774.3796000000002</v>
      </c>
      <c r="U354" s="36">
        <v>4374.3796000000002</v>
      </c>
    </row>
    <row r="355" spans="1:21" x14ac:dyDescent="0.25">
      <c r="A355" s="24">
        <v>213</v>
      </c>
      <c r="B355" s="25" t="s">
        <v>220</v>
      </c>
      <c r="C355" s="25" t="s">
        <v>78</v>
      </c>
      <c r="D355" s="27">
        <v>15</v>
      </c>
      <c r="E355" s="34">
        <v>271.86</v>
      </c>
      <c r="F355" s="34">
        <f t="shared" si="73"/>
        <v>4077.9</v>
      </c>
      <c r="G355" s="28">
        <v>400</v>
      </c>
      <c r="H355" s="28"/>
      <c r="I355" s="34">
        <f>VLOOKUP($F$355,Tabisr,1)</f>
        <v>3124.36</v>
      </c>
      <c r="J355" s="36">
        <f t="shared" si="72"/>
        <v>953.54</v>
      </c>
      <c r="K355" s="37">
        <f>VLOOKUP($F$355,Tabisr,4)</f>
        <v>0.10879999999999999</v>
      </c>
      <c r="L355" s="34">
        <f t="shared" ref="L355:L363" si="74">+J355*K355</f>
        <v>103.74515199999999</v>
      </c>
      <c r="M355" s="34">
        <f>VLOOKUP($F$355,Tabisr,3)</f>
        <v>183.45</v>
      </c>
      <c r="N355" s="35">
        <f t="shared" ref="N355:N363" si="75">+M355+L355</f>
        <v>287.19515200000001</v>
      </c>
      <c r="O355" s="28">
        <f>VLOOKUP($F$355,Tabsub,3)</f>
        <v>0</v>
      </c>
      <c r="P355" s="34">
        <v>0</v>
      </c>
      <c r="Q355" s="34">
        <v>0</v>
      </c>
      <c r="R355" s="34">
        <v>0</v>
      </c>
      <c r="S355" s="34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28"/>
      <c r="I356" s="34">
        <f>VLOOKUP($F$356,Tabisr,1)</f>
        <v>3124.36</v>
      </c>
      <c r="J356" s="36">
        <f t="shared" si="72"/>
        <v>953.54</v>
      </c>
      <c r="K356" s="37">
        <f>VLOOKUP($F$356,Tabisr,4)</f>
        <v>0.10879999999999999</v>
      </c>
      <c r="L356" s="34">
        <f t="shared" si="74"/>
        <v>103.74515199999999</v>
      </c>
      <c r="M356" s="34">
        <f>VLOOKUP($F$356,Tabisr,3)</f>
        <v>183.45</v>
      </c>
      <c r="N356" s="35">
        <f t="shared" si="75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280</v>
      </c>
      <c r="C357" s="25" t="s">
        <v>78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72"/>
        <v>953.54</v>
      </c>
      <c r="K357" s="37">
        <f>VLOOKUP($F$357,Tabisr,4)</f>
        <v>0.10879999999999999</v>
      </c>
      <c r="L357" s="34">
        <f t="shared" si="74"/>
        <v>103.74515199999999</v>
      </c>
      <c r="M357" s="34">
        <f>VLOOKUP($F$357,Tabisr,3)</f>
        <v>183.45</v>
      </c>
      <c r="N357" s="35">
        <f t="shared" si="75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15</v>
      </c>
      <c r="E358" s="34">
        <v>290.66000000000003</v>
      </c>
      <c r="F358" s="34">
        <f t="shared" si="73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72"/>
        <v>1235.5400000000004</v>
      </c>
      <c r="K358" s="37">
        <f>VLOOKUP($F$358,Tabisr,4)</f>
        <v>0.10879999999999999</v>
      </c>
      <c r="L358" s="34">
        <f t="shared" si="74"/>
        <v>134.42675200000005</v>
      </c>
      <c r="M358" s="34">
        <f>VLOOKUP($F$358,Tabisr,3)</f>
        <v>183.45</v>
      </c>
      <c r="N358" s="35">
        <f t="shared" si="75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15</v>
      </c>
      <c r="E359" s="34">
        <v>290.66000000000003</v>
      </c>
      <c r="F359" s="34">
        <f t="shared" si="73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72"/>
        <v>1235.5400000000004</v>
      </c>
      <c r="K359" s="37">
        <f>VLOOKUP($F$359,Tabisr,4)</f>
        <v>0.10879999999999999</v>
      </c>
      <c r="L359" s="34">
        <f t="shared" si="74"/>
        <v>134.42675200000005</v>
      </c>
      <c r="M359" s="34">
        <f>VLOOKUP($F$359,Tabisr,3)</f>
        <v>183.45</v>
      </c>
      <c r="N359" s="35">
        <f t="shared" si="75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15</v>
      </c>
      <c r="E360" s="34">
        <v>290.66000000000003</v>
      </c>
      <c r="F360" s="34">
        <f t="shared" si="73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72"/>
        <v>1235.5400000000004</v>
      </c>
      <c r="K360" s="37">
        <f>VLOOKUP($F$360,Tabisr,4)</f>
        <v>0.10879999999999999</v>
      </c>
      <c r="L360" s="34">
        <f t="shared" si="74"/>
        <v>134.42675200000005</v>
      </c>
      <c r="M360" s="34">
        <f>VLOOKUP($F$360,Tabisr,3)</f>
        <v>183.45</v>
      </c>
      <c r="N360" s="35">
        <f t="shared" si="75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15</v>
      </c>
      <c r="E361" s="34">
        <v>290.66000000000003</v>
      </c>
      <c r="F361" s="34">
        <f t="shared" si="73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72"/>
        <v>1235.5400000000004</v>
      </c>
      <c r="K361" s="37">
        <f>VLOOKUP($F$361,Tabisr,4)</f>
        <v>0.10879999999999999</v>
      </c>
      <c r="L361" s="34">
        <f t="shared" si="74"/>
        <v>134.42675200000005</v>
      </c>
      <c r="M361" s="34">
        <f>VLOOKUP($F$361,Tabisr,3)</f>
        <v>183.45</v>
      </c>
      <c r="N361" s="35">
        <f t="shared" si="75"/>
        <v>317.87675200000001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15</v>
      </c>
      <c r="E362" s="34">
        <v>290.66000000000003</v>
      </c>
      <c r="F362" s="34">
        <f t="shared" si="73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72"/>
        <v>1235.5400000000004</v>
      </c>
      <c r="K362" s="37">
        <f>VLOOKUP($F$362,Tabisr,4)</f>
        <v>0.10879999999999999</v>
      </c>
      <c r="L362" s="34">
        <f t="shared" si="74"/>
        <v>134.42675200000005</v>
      </c>
      <c r="M362" s="34">
        <f>VLOOKUP($F$362,Tabisr,3)</f>
        <v>183.45</v>
      </c>
      <c r="N362" s="35">
        <f t="shared" si="75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15</v>
      </c>
      <c r="E363" s="34">
        <v>290.66000000000003</v>
      </c>
      <c r="F363" s="34">
        <f t="shared" si="73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72"/>
        <v>1235.5400000000004</v>
      </c>
      <c r="K363" s="37">
        <f>VLOOKUP($F$363,Tabisr,4)</f>
        <v>0.10879999999999999</v>
      </c>
      <c r="L363" s="34">
        <f t="shared" si="74"/>
        <v>134.42675200000005</v>
      </c>
      <c r="M363" s="34">
        <f>VLOOKUP($F$363,Tabisr,3)</f>
        <v>183.45</v>
      </c>
      <c r="N363" s="35">
        <f t="shared" si="75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232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232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72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34">
        <v>0</v>
      </c>
      <c r="Q366" s="34">
        <v>0</v>
      </c>
      <c r="R366" s="34">
        <v>0</v>
      </c>
      <c r="S366" s="34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2"/>
      <c r="I367" s="34">
        <f>VLOOKUP($F$367,Tabisr,1)</f>
        <v>3124.36</v>
      </c>
      <c r="J367" s="36">
        <f t="shared" si="72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34">
        <v>0</v>
      </c>
      <c r="Q367" s="34">
        <v>0</v>
      </c>
      <c r="R367" s="34">
        <v>0</v>
      </c>
      <c r="S367" s="34">
        <v>0</v>
      </c>
      <c r="T367" s="29">
        <v>4230.7720479999998</v>
      </c>
      <c r="U367" s="36">
        <v>3830.7720479999998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5">
        <f t="shared" ref="N368" si="76">+SUM(N347:N367)</f>
        <v>5785.2140480000007</v>
      </c>
      <c r="O368" s="51">
        <v>125.1</v>
      </c>
      <c r="P368" s="42">
        <v>4800</v>
      </c>
      <c r="Q368" s="42">
        <v>4340</v>
      </c>
      <c r="R368" s="42">
        <v>0</v>
      </c>
      <c r="S368" s="42">
        <v>1500</v>
      </c>
      <c r="T368" s="42">
        <v>67259.835951999994</v>
      </c>
      <c r="U368" s="42">
        <v>60459.835951999987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5"/>
      <c r="O369" s="51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5"/>
      <c r="O370" s="51"/>
      <c r="P370" s="42"/>
      <c r="Q370" s="42"/>
      <c r="R370" s="42"/>
      <c r="S370" s="42"/>
      <c r="T370" s="42"/>
      <c r="U370" s="42"/>
    </row>
    <row r="371" spans="1:21" x14ac:dyDescent="0.25">
      <c r="A371" s="132" t="s">
        <v>203</v>
      </c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4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152</v>
      </c>
      <c r="J372" s="23" t="s">
        <v>153</v>
      </c>
      <c r="K372" s="23" t="s">
        <v>154</v>
      </c>
      <c r="L372" s="23" t="s">
        <v>155</v>
      </c>
      <c r="M372" s="20" t="s">
        <v>156</v>
      </c>
      <c r="N372" s="73" t="s">
        <v>52</v>
      </c>
      <c r="O372" s="65" t="s">
        <v>53</v>
      </c>
      <c r="P372" s="20" t="s">
        <v>15</v>
      </c>
      <c r="Q372" s="20" t="s">
        <v>231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444</v>
      </c>
      <c r="C373" s="25" t="s">
        <v>122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>
        <v>0</v>
      </c>
      <c r="R373" s="34">
        <v>0</v>
      </c>
      <c r="S373" s="34">
        <v>0</v>
      </c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384</v>
      </c>
      <c r="C374" s="25" t="s">
        <v>66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34">
        <v>0</v>
      </c>
      <c r="Q374" s="46">
        <v>0</v>
      </c>
      <c r="R374" s="34">
        <v>0</v>
      </c>
      <c r="S374" s="34">
        <v>0</v>
      </c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385</v>
      </c>
      <c r="C375" s="18" t="s">
        <v>72</v>
      </c>
      <c r="D375" s="43"/>
      <c r="E375" s="43"/>
      <c r="F375" s="34"/>
      <c r="G375" s="34"/>
      <c r="H375" s="65"/>
      <c r="I375" s="34"/>
      <c r="J375" s="36"/>
      <c r="K375" s="37"/>
      <c r="L375" s="34"/>
      <c r="M375" s="34"/>
      <c r="N375" s="35"/>
      <c r="O375" s="65"/>
      <c r="P375" s="34">
        <v>0</v>
      </c>
      <c r="Q375" s="46">
        <v>0</v>
      </c>
      <c r="R375" s="34">
        <v>0</v>
      </c>
      <c r="S375" s="34">
        <v>0</v>
      </c>
      <c r="T375" s="36"/>
      <c r="U375" s="36"/>
    </row>
    <row r="376" spans="1:21" x14ac:dyDescent="0.25">
      <c r="A376" s="24">
        <v>229</v>
      </c>
      <c r="B376" s="25" t="s">
        <v>451</v>
      </c>
      <c r="C376" s="18" t="s">
        <v>86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34">
        <v>0</v>
      </c>
      <c r="Q376" s="46">
        <v>0</v>
      </c>
      <c r="R376" s="34">
        <v>0</v>
      </c>
      <c r="S376" s="34">
        <v>0</v>
      </c>
      <c r="T376" s="29">
        <v>2113.6691679999999</v>
      </c>
      <c r="U376" s="36">
        <v>1713.6691679999999</v>
      </c>
    </row>
    <row r="377" spans="1:21" x14ac:dyDescent="0.25">
      <c r="A377" s="24">
        <v>230</v>
      </c>
      <c r="B377" s="25" t="s">
        <v>234</v>
      </c>
      <c r="C377" s="18" t="s">
        <v>86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34">
        <v>0</v>
      </c>
      <c r="Q377" s="46">
        <v>0</v>
      </c>
      <c r="R377" s="34">
        <v>0</v>
      </c>
      <c r="S377" s="34">
        <v>0</v>
      </c>
      <c r="T377" s="29">
        <v>4079.7504479999998</v>
      </c>
      <c r="U377" s="36">
        <v>3679.7504479999998</v>
      </c>
    </row>
    <row r="378" spans="1:21" x14ac:dyDescent="0.25">
      <c r="A378" s="24">
        <v>231</v>
      </c>
      <c r="B378" s="25" t="s">
        <v>232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46">
        <v>0</v>
      </c>
      <c r="R378" s="34">
        <v>0</v>
      </c>
      <c r="S378" s="34">
        <v>0</v>
      </c>
      <c r="T378" s="36"/>
      <c r="U378" s="36"/>
    </row>
    <row r="379" spans="1:21" x14ac:dyDescent="0.2">
      <c r="A379" s="24">
        <v>232</v>
      </c>
      <c r="B379" s="111" t="s">
        <v>223</v>
      </c>
      <c r="C379" s="18" t="s">
        <v>287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/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46">
        <v>0</v>
      </c>
      <c r="R379" s="34">
        <v>0</v>
      </c>
      <c r="S379" s="34">
        <v>0</v>
      </c>
      <c r="T379" s="29">
        <v>6064.3796000000002</v>
      </c>
      <c r="U379" s="36">
        <v>5664.3796000000002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5">
        <f t="shared" ref="N380" si="77">+SUM(N373:N379)</f>
        <v>1651.4282880000001</v>
      </c>
      <c r="O380" s="51">
        <v>125.1</v>
      </c>
      <c r="P380" s="42">
        <v>0</v>
      </c>
      <c r="Q380" s="42">
        <v>1430</v>
      </c>
      <c r="R380" s="42">
        <v>0</v>
      </c>
      <c r="S380" s="42">
        <v>0</v>
      </c>
      <c r="T380" s="42">
        <v>21068.321712000001</v>
      </c>
      <c r="U380" s="42">
        <v>19068.321712000001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5"/>
      <c r="O381" s="51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5"/>
      <c r="O382" s="51"/>
      <c r="P382" s="42"/>
      <c r="Q382" s="42"/>
      <c r="R382" s="42"/>
      <c r="S382" s="42"/>
      <c r="T382" s="42"/>
      <c r="U382" s="42"/>
    </row>
    <row r="383" spans="1:21" x14ac:dyDescent="0.25">
      <c r="A383" s="132" t="s">
        <v>204</v>
      </c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4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152</v>
      </c>
      <c r="J384" s="23" t="s">
        <v>153</v>
      </c>
      <c r="K384" s="23" t="s">
        <v>154</v>
      </c>
      <c r="L384" s="23" t="s">
        <v>155</v>
      </c>
      <c r="M384" s="20" t="s">
        <v>156</v>
      </c>
      <c r="N384" s="73" t="s">
        <v>52</v>
      </c>
      <c r="O384" s="65" t="s">
        <v>53</v>
      </c>
      <c r="P384" s="20" t="s">
        <v>15</v>
      </c>
      <c r="Q384" s="20" t="s">
        <v>231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387</v>
      </c>
      <c r="C385" s="25" t="s">
        <v>122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232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246</v>
      </c>
      <c r="C387" s="25" t="s">
        <v>66</v>
      </c>
      <c r="D387" s="27">
        <v>15</v>
      </c>
      <c r="E387" s="28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3"/>
      <c r="B388" s="39"/>
      <c r="C388" s="19"/>
      <c r="D388" s="40"/>
      <c r="E388" s="40"/>
      <c r="F388" s="47">
        <f>+SUM(F385:F387)</f>
        <v>8637.2999999999993</v>
      </c>
      <c r="G388" s="47">
        <f>+SUM(G385:G387)</f>
        <v>800</v>
      </c>
      <c r="H388" s="47">
        <f>+SUM(H385:H387)</f>
        <v>0</v>
      </c>
      <c r="I388" s="47"/>
      <c r="J388" s="47"/>
      <c r="K388" s="47"/>
      <c r="L388" s="47"/>
      <c r="M388" s="47"/>
      <c r="N388" s="48">
        <f t="shared" ref="N388" si="78">+SUM(N385:N387)</f>
        <v>626.77750399999991</v>
      </c>
      <c r="O388" s="129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8810.5224959999996</v>
      </c>
      <c r="U388" s="47">
        <v>8010.5224959999996</v>
      </c>
    </row>
    <row r="389" spans="1:21" ht="13.9" customHeight="1" x14ac:dyDescent="0.25">
      <c r="A389" s="93"/>
      <c r="B389" s="39"/>
      <c r="C389" s="19"/>
      <c r="D389" s="40"/>
      <c r="E389" s="40"/>
      <c r="F389" s="47"/>
      <c r="G389" s="47"/>
      <c r="H389" s="47"/>
      <c r="I389" s="47"/>
      <c r="J389" s="47"/>
      <c r="K389" s="47"/>
      <c r="L389" s="47"/>
      <c r="M389" s="47"/>
      <c r="N389" s="48"/>
      <c r="O389" s="129"/>
      <c r="P389" s="47"/>
      <c r="Q389" s="47"/>
      <c r="R389" s="47"/>
      <c r="S389" s="47"/>
      <c r="T389" s="47"/>
      <c r="U389" s="47"/>
    </row>
    <row r="390" spans="1:21" x14ac:dyDescent="0.25">
      <c r="A390" s="93"/>
      <c r="B390" s="39"/>
      <c r="C390" s="19"/>
      <c r="D390" s="40"/>
      <c r="E390" s="40"/>
      <c r="F390" s="47"/>
      <c r="G390" s="47"/>
      <c r="H390" s="47"/>
      <c r="I390" s="47"/>
      <c r="J390" s="47"/>
      <c r="K390" s="47"/>
      <c r="L390" s="47"/>
      <c r="M390" s="47"/>
      <c r="N390" s="48"/>
      <c r="O390" s="129"/>
      <c r="P390" s="47"/>
      <c r="Q390" s="47"/>
      <c r="R390" s="47"/>
      <c r="S390" s="47"/>
      <c r="T390" s="42"/>
      <c r="U390" s="42"/>
    </row>
    <row r="391" spans="1:21" x14ac:dyDescent="0.25">
      <c r="A391" s="132" t="s">
        <v>205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4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152</v>
      </c>
      <c r="J392" s="23" t="s">
        <v>153</v>
      </c>
      <c r="K392" s="23" t="s">
        <v>154</v>
      </c>
      <c r="L392" s="23" t="s">
        <v>155</v>
      </c>
      <c r="M392" s="20" t="s">
        <v>156</v>
      </c>
      <c r="N392" s="73" t="s">
        <v>52</v>
      </c>
      <c r="O392" s="65" t="s">
        <v>53</v>
      </c>
      <c r="P392" s="20" t="s">
        <v>15</v>
      </c>
      <c r="Q392" s="20" t="s">
        <v>231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388</v>
      </c>
      <c r="C393" s="25" t="s">
        <v>122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7">
        <f>+M393+L393</f>
        <v>353.12795199999994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389</v>
      </c>
      <c r="C394" s="25" t="s">
        <v>66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7">
        <f>+M394+L394</f>
        <v>273.64955199999997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402</v>
      </c>
      <c r="C395" s="64" t="s">
        <v>250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7">
        <f>+M395+L395</f>
        <v>192.93083199999998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278</v>
      </c>
      <c r="C396" s="25" t="s">
        <v>287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5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7">
        <f>+M396+L396</f>
        <v>273.64955199999997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6" t="s">
        <v>166</v>
      </c>
      <c r="C397" s="64" t="s">
        <v>86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7">
        <f>+M397+L397</f>
        <v>192.93083199999998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7"/>
      <c r="C398" s="68"/>
      <c r="D398" s="40"/>
      <c r="E398" s="40"/>
      <c r="F398" s="47">
        <f>+SUM(F393:F397)</f>
        <v>19013.699999999997</v>
      </c>
      <c r="G398" s="47">
        <f>+SUM(G393:G397)</f>
        <v>2000</v>
      </c>
      <c r="H398" s="47">
        <f>+SUM(H393:H397)</f>
        <v>0</v>
      </c>
      <c r="I398" s="47"/>
      <c r="J398" s="47"/>
      <c r="K398" s="47"/>
      <c r="L398" s="47"/>
      <c r="M398" s="47"/>
      <c r="N398" s="48">
        <f t="shared" ref="N398" si="79">+SUM(N393:N397)</f>
        <v>1286.28872</v>
      </c>
      <c r="O398" s="129">
        <v>250.2</v>
      </c>
      <c r="P398" s="47">
        <v>0</v>
      </c>
      <c r="Q398" s="47">
        <v>0</v>
      </c>
      <c r="R398" s="47">
        <v>0</v>
      </c>
      <c r="S398" s="47">
        <v>0</v>
      </c>
      <c r="T398" s="47">
        <v>19977.611280000001</v>
      </c>
      <c r="U398" s="47">
        <v>17977.611280000001</v>
      </c>
    </row>
    <row r="399" spans="1:21" x14ac:dyDescent="0.25">
      <c r="A399" s="38"/>
      <c r="B399" s="67"/>
      <c r="C399" s="68"/>
      <c r="D399" s="40"/>
      <c r="E399" s="40"/>
      <c r="F399" s="47"/>
      <c r="G399" s="47"/>
      <c r="H399" s="47"/>
      <c r="I399" s="47"/>
      <c r="J399" s="47"/>
      <c r="K399" s="47"/>
      <c r="L399" s="47"/>
      <c r="M399" s="47"/>
      <c r="N399" s="48"/>
      <c r="O399" s="129"/>
      <c r="P399" s="47"/>
      <c r="Q399" s="47"/>
      <c r="R399" s="47"/>
      <c r="S399" s="47"/>
      <c r="T399" s="47"/>
      <c r="U399" s="47"/>
    </row>
    <row r="400" spans="1:21" x14ac:dyDescent="0.25">
      <c r="A400" s="38"/>
      <c r="B400" s="67"/>
      <c r="C400" s="68"/>
      <c r="D400" s="40"/>
      <c r="E400" s="40"/>
      <c r="F400" s="47"/>
      <c r="G400" s="47"/>
      <c r="H400" s="47"/>
      <c r="I400" s="47"/>
      <c r="J400" s="47"/>
      <c r="K400" s="47"/>
      <c r="L400" s="47"/>
      <c r="M400" s="47"/>
      <c r="N400" s="48"/>
      <c r="O400" s="129"/>
      <c r="P400" s="47"/>
      <c r="Q400" s="47"/>
      <c r="R400" s="47"/>
      <c r="S400" s="47"/>
      <c r="T400" s="42"/>
      <c r="U400" s="42"/>
    </row>
    <row r="401" spans="1:21" x14ac:dyDescent="0.25">
      <c r="A401" s="132" t="s">
        <v>206</v>
      </c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4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152</v>
      </c>
      <c r="J402" s="23" t="s">
        <v>153</v>
      </c>
      <c r="K402" s="23" t="s">
        <v>154</v>
      </c>
      <c r="L402" s="23" t="s">
        <v>155</v>
      </c>
      <c r="M402" s="20" t="s">
        <v>156</v>
      </c>
      <c r="N402" s="73" t="s">
        <v>52</v>
      </c>
      <c r="O402" s="65" t="s">
        <v>53</v>
      </c>
      <c r="P402" s="20" t="s">
        <v>15</v>
      </c>
      <c r="Q402" s="20" t="s">
        <v>231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09" t="s">
        <v>386</v>
      </c>
      <c r="C403" s="25" t="s">
        <v>122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132</v>
      </c>
      <c r="C404" s="25" t="s">
        <v>66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4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401</v>
      </c>
      <c r="C405" s="18" t="s">
        <v>66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4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232</v>
      </c>
      <c r="C406" s="25" t="s">
        <v>320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5">
        <f t="shared" ref="N407" si="80">+SUM(N403:N406)</f>
        <v>900.42705599999988</v>
      </c>
      <c r="O407" s="51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12890.272944</v>
      </c>
      <c r="U407" s="42"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5"/>
      <c r="O408" s="51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5"/>
      <c r="O409" s="51"/>
      <c r="P409" s="42"/>
      <c r="Q409" s="42"/>
      <c r="R409" s="42"/>
      <c r="S409" s="42"/>
      <c r="T409" s="42"/>
      <c r="U409" s="42"/>
    </row>
    <row r="410" spans="1:21" x14ac:dyDescent="0.25">
      <c r="A410" s="132" t="s">
        <v>207</v>
      </c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4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152</v>
      </c>
      <c r="J411" s="23" t="s">
        <v>153</v>
      </c>
      <c r="K411" s="23" t="s">
        <v>154</v>
      </c>
      <c r="L411" s="23" t="s">
        <v>155</v>
      </c>
      <c r="M411" s="20" t="s">
        <v>156</v>
      </c>
      <c r="N411" s="73" t="s">
        <v>52</v>
      </c>
      <c r="O411" s="65" t="s">
        <v>53</v>
      </c>
      <c r="P411" s="20" t="s">
        <v>15</v>
      </c>
      <c r="Q411" s="20" t="s">
        <v>231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383</v>
      </c>
      <c r="C412" s="25" t="s">
        <v>122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81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7">
        <f>L412+M412</f>
        <v>353.12795199999994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237</v>
      </c>
      <c r="C413" s="18" t="s">
        <v>66</v>
      </c>
      <c r="D413" s="27">
        <v>15</v>
      </c>
      <c r="E413" s="34">
        <v>263.56</v>
      </c>
      <c r="F413" s="34">
        <f t="shared" ref="F413:F418" si="82">D413*E413</f>
        <v>3953.4</v>
      </c>
      <c r="G413" s="34">
        <v>400</v>
      </c>
      <c r="H413" s="65"/>
      <c r="I413" s="34">
        <f>VLOOKUP($F$413,Tabisr,1)</f>
        <v>3124.36</v>
      </c>
      <c r="J413" s="36">
        <f t="shared" si="81"/>
        <v>829.04</v>
      </c>
      <c r="K413" s="37">
        <f>VLOOKUP($F$413,Tabisr,4)</f>
        <v>0.10879999999999999</v>
      </c>
      <c r="L413" s="34">
        <f t="shared" ref="L413:L418" si="83">+J413*K413</f>
        <v>90.199551999999997</v>
      </c>
      <c r="M413" s="34">
        <f>VLOOKUP($F$413,Tabisr,3)</f>
        <v>183.45</v>
      </c>
      <c r="N413" s="77">
        <f t="shared" ref="N413:N418" si="84">L413+M413</f>
        <v>273.64955199999997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427</v>
      </c>
      <c r="C414" s="18" t="s">
        <v>86</v>
      </c>
      <c r="D414" s="27">
        <v>15</v>
      </c>
      <c r="E414" s="34">
        <v>207.03</v>
      </c>
      <c r="F414" s="34">
        <f t="shared" si="82"/>
        <v>3105.45</v>
      </c>
      <c r="G414" s="34">
        <v>400</v>
      </c>
      <c r="H414" s="24"/>
      <c r="I414" s="34">
        <f>VLOOKUP($F$414,Tabisr,1)</f>
        <v>368.11</v>
      </c>
      <c r="J414" s="36">
        <f t="shared" si="81"/>
        <v>2737.3399999999997</v>
      </c>
      <c r="K414" s="37">
        <f>VLOOKUP($F$414,Tabisr,4)</f>
        <v>6.4000000000000001E-2</v>
      </c>
      <c r="L414" s="34">
        <f t="shared" si="83"/>
        <v>175.18975999999998</v>
      </c>
      <c r="M414" s="34">
        <f>VLOOKUP($F$414,Tabisr,3)</f>
        <v>7.05</v>
      </c>
      <c r="N414" s="77">
        <f t="shared" si="84"/>
        <v>182.23975999999999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3448.3102399999998</v>
      </c>
      <c r="U414" s="36">
        <v>3048.3102399999998</v>
      </c>
    </row>
    <row r="415" spans="1:21" x14ac:dyDescent="0.25">
      <c r="A415" s="24">
        <v>248</v>
      </c>
      <c r="B415" s="25" t="s">
        <v>257</v>
      </c>
      <c r="C415" s="18" t="s">
        <v>258</v>
      </c>
      <c r="D415" s="27">
        <v>15</v>
      </c>
      <c r="E415" s="34">
        <v>207.03</v>
      </c>
      <c r="F415" s="34">
        <f t="shared" si="82"/>
        <v>3105.45</v>
      </c>
      <c r="G415" s="34">
        <v>400</v>
      </c>
      <c r="H415" s="24"/>
      <c r="I415" s="34">
        <f>VLOOKUP($F$415,Tabisr,1)</f>
        <v>368.11</v>
      </c>
      <c r="J415" s="36">
        <f t="shared" si="81"/>
        <v>2737.3399999999997</v>
      </c>
      <c r="K415" s="37">
        <f>VLOOKUP($F$415,Tabisr,4)</f>
        <v>6.4000000000000001E-2</v>
      </c>
      <c r="L415" s="34">
        <f t="shared" si="83"/>
        <v>175.18975999999998</v>
      </c>
      <c r="M415" s="34">
        <f>VLOOKUP($F$415,Tabisr,3)</f>
        <v>7.05</v>
      </c>
      <c r="N415" s="77">
        <f t="shared" si="84"/>
        <v>182.23975999999999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303</v>
      </c>
      <c r="C416" s="18" t="s">
        <v>176</v>
      </c>
      <c r="D416" s="27">
        <v>15</v>
      </c>
      <c r="E416" s="34">
        <v>207.03</v>
      </c>
      <c r="F416" s="34">
        <f t="shared" si="82"/>
        <v>3105.45</v>
      </c>
      <c r="G416" s="34">
        <v>400</v>
      </c>
      <c r="H416" s="24"/>
      <c r="I416" s="34">
        <f>VLOOKUP($F$416,Tabisr,1)</f>
        <v>368.11</v>
      </c>
      <c r="J416" s="36">
        <f t="shared" si="81"/>
        <v>2737.3399999999997</v>
      </c>
      <c r="K416" s="37">
        <f>VLOOKUP($F$416,Tabisr,4)</f>
        <v>6.4000000000000001E-2</v>
      </c>
      <c r="L416" s="34">
        <f t="shared" si="83"/>
        <v>175.18975999999998</v>
      </c>
      <c r="M416" s="34">
        <f>VLOOKUP($F$416,Tabisr,3)</f>
        <v>7.05</v>
      </c>
      <c r="N416" s="77">
        <f t="shared" si="84"/>
        <v>182.23975999999999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382</v>
      </c>
      <c r="C417" s="25" t="s">
        <v>123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81"/>
        <v>2737.3399999999997</v>
      </c>
      <c r="K417" s="37">
        <f>VLOOKUP($F$417,Tabisr,4)</f>
        <v>6.4000000000000001E-2</v>
      </c>
      <c r="L417" s="34">
        <f t="shared" si="83"/>
        <v>175.18975999999998</v>
      </c>
      <c r="M417" s="34">
        <f>VLOOKUP($F$417,Tabisr,3)</f>
        <v>7.05</v>
      </c>
      <c r="N417" s="77">
        <f>L417+M417</f>
        <v>182.23975999999999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310</v>
      </c>
      <c r="C418" s="25" t="s">
        <v>311</v>
      </c>
      <c r="D418" s="27">
        <v>15</v>
      </c>
      <c r="E418" s="34">
        <v>207.03</v>
      </c>
      <c r="F418" s="34">
        <f t="shared" si="82"/>
        <v>3105.45</v>
      </c>
      <c r="G418" s="34">
        <v>400</v>
      </c>
      <c r="H418" s="24"/>
      <c r="I418" s="34">
        <f>VLOOKUP($F$418,Tabisr,1)</f>
        <v>368.11</v>
      </c>
      <c r="J418" s="36">
        <f t="shared" si="81"/>
        <v>2737.3399999999997</v>
      </c>
      <c r="K418" s="37">
        <f>VLOOKUP($F$418,Tabisr,4)</f>
        <v>6.4000000000000001E-2</v>
      </c>
      <c r="L418" s="34">
        <f t="shared" si="83"/>
        <v>175.18975999999998</v>
      </c>
      <c r="M418" s="34">
        <f>VLOOKUP($F$418,Tabisr,3)</f>
        <v>7.05</v>
      </c>
      <c r="N418" s="77">
        <f t="shared" si="84"/>
        <v>182.23975999999999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7">
        <f>+SUM(F412:F418)</f>
        <v>24164.550000000003</v>
      </c>
      <c r="G419" s="47">
        <f>+SUM(G412:G418)</f>
        <v>2800</v>
      </c>
      <c r="H419" s="47">
        <f>+SUM(H412:H418)</f>
        <v>0</v>
      </c>
      <c r="I419" s="47"/>
      <c r="J419" s="47"/>
      <c r="K419" s="47"/>
      <c r="L419" s="47"/>
      <c r="M419" s="47"/>
      <c r="N419" s="48">
        <f t="shared" ref="N419" si="85">+SUM(N412:N418)</f>
        <v>1537.9763039999996</v>
      </c>
      <c r="O419" s="129">
        <v>625.5</v>
      </c>
      <c r="P419" s="47">
        <v>0</v>
      </c>
      <c r="Q419" s="47">
        <v>0</v>
      </c>
      <c r="R419" s="47">
        <v>0</v>
      </c>
      <c r="S419" s="47">
        <v>0</v>
      </c>
      <c r="T419" s="47">
        <v>26052.073695999996</v>
      </c>
      <c r="U419" s="47">
        <v>23252.073695999996</v>
      </c>
    </row>
    <row r="420" spans="1:21" x14ac:dyDescent="0.25">
      <c r="A420" s="38"/>
      <c r="B420" s="39"/>
      <c r="C420" s="19"/>
      <c r="D420" s="40"/>
      <c r="E420" s="40"/>
      <c r="F420" s="47"/>
      <c r="G420" s="47"/>
      <c r="H420" s="47"/>
      <c r="I420" s="47"/>
      <c r="J420" s="47"/>
      <c r="K420" s="47"/>
      <c r="L420" s="47"/>
      <c r="M420" s="47"/>
      <c r="N420" s="48"/>
      <c r="O420" s="129"/>
      <c r="P420" s="47"/>
      <c r="Q420" s="47"/>
      <c r="R420" s="47"/>
      <c r="S420" s="47"/>
      <c r="T420" s="47"/>
      <c r="U420" s="47"/>
    </row>
    <row r="421" spans="1:21" x14ac:dyDescent="0.25">
      <c r="A421" s="38"/>
      <c r="B421" s="39"/>
      <c r="C421" s="19"/>
      <c r="D421" s="40"/>
      <c r="E421" s="40"/>
      <c r="F421" s="47"/>
      <c r="G421" s="47"/>
      <c r="H421" s="47"/>
      <c r="I421" s="47"/>
      <c r="J421" s="47"/>
      <c r="K421" s="47"/>
      <c r="L421" s="47"/>
      <c r="M421" s="47"/>
      <c r="N421" s="48"/>
      <c r="O421" s="129"/>
      <c r="P421" s="47"/>
      <c r="Q421" s="47"/>
      <c r="R421" s="47"/>
      <c r="S421" s="47"/>
      <c r="T421" s="47"/>
      <c r="U421" s="47"/>
    </row>
    <row r="422" spans="1:21" x14ac:dyDescent="0.25">
      <c r="A422" s="132" t="s">
        <v>262</v>
      </c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4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152</v>
      </c>
      <c r="J423" s="23" t="s">
        <v>153</v>
      </c>
      <c r="K423" s="23" t="s">
        <v>154</v>
      </c>
      <c r="L423" s="23" t="s">
        <v>155</v>
      </c>
      <c r="M423" s="20" t="s">
        <v>156</v>
      </c>
      <c r="N423" s="73" t="s">
        <v>52</v>
      </c>
      <c r="O423" s="65" t="s">
        <v>53</v>
      </c>
      <c r="P423" s="20" t="s">
        <v>15</v>
      </c>
      <c r="Q423" s="20" t="s">
        <v>231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167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2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7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69">
        <v>253</v>
      </c>
      <c r="B425" s="25" t="s">
        <v>210</v>
      </c>
      <c r="C425" s="57" t="s">
        <v>167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2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7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7">
        <f>SUM(F424:F425)</f>
        <v>12444.9</v>
      </c>
      <c r="G426" s="47">
        <f>SUM(G424:G425)</f>
        <v>800</v>
      </c>
      <c r="H426" s="47">
        <f>SUM(H424:H425)</f>
        <v>0</v>
      </c>
      <c r="I426" s="47"/>
      <c r="J426" s="47"/>
      <c r="K426" s="47"/>
      <c r="L426" s="47"/>
      <c r="M426" s="47"/>
      <c r="N426" s="48">
        <f t="shared" ref="N426" si="86">SUM(N424:N425)</f>
        <v>1116.1407999999999</v>
      </c>
      <c r="O426" s="129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12128.7592</v>
      </c>
      <c r="U426" s="47">
        <v>11328.7592</v>
      </c>
    </row>
    <row r="427" spans="1:21" x14ac:dyDescent="0.25">
      <c r="A427" s="38"/>
      <c r="B427" s="39"/>
      <c r="C427" s="19"/>
      <c r="D427" s="40"/>
      <c r="E427" s="40"/>
      <c r="F427" s="47"/>
      <c r="G427" s="47"/>
      <c r="H427" s="47"/>
      <c r="I427" s="47"/>
      <c r="J427" s="47"/>
      <c r="K427" s="47"/>
      <c r="L427" s="47"/>
      <c r="M427" s="47"/>
      <c r="N427" s="48"/>
      <c r="O427" s="129"/>
      <c r="P427" s="47"/>
      <c r="Q427" s="47"/>
      <c r="R427" s="47"/>
      <c r="S427" s="47"/>
      <c r="T427" s="47"/>
      <c r="U427" s="47"/>
    </row>
    <row r="428" spans="1:21" x14ac:dyDescent="0.25">
      <c r="A428" s="38"/>
      <c r="B428" s="39"/>
      <c r="C428" s="19"/>
      <c r="D428" s="40"/>
      <c r="E428" s="40"/>
      <c r="F428" s="47"/>
      <c r="G428" s="47"/>
      <c r="H428" s="47"/>
      <c r="I428" s="47"/>
      <c r="J428" s="47"/>
      <c r="K428" s="47"/>
      <c r="L428" s="47"/>
      <c r="M428" s="47"/>
      <c r="N428" s="48"/>
      <c r="O428" s="129"/>
      <c r="P428" s="47"/>
      <c r="Q428" s="47"/>
      <c r="R428" s="47"/>
      <c r="S428" s="47"/>
      <c r="T428" s="47"/>
      <c r="U428" s="47"/>
    </row>
    <row r="429" spans="1:21" x14ac:dyDescent="0.25">
      <c r="A429" s="132" t="s">
        <v>272</v>
      </c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152</v>
      </c>
      <c r="J430" s="23" t="s">
        <v>153</v>
      </c>
      <c r="K430" s="23" t="s">
        <v>154</v>
      </c>
      <c r="L430" s="23" t="s">
        <v>155</v>
      </c>
      <c r="M430" s="20" t="s">
        <v>156</v>
      </c>
      <c r="N430" s="73" t="s">
        <v>52</v>
      </c>
      <c r="O430" s="65" t="s">
        <v>53</v>
      </c>
      <c r="P430" s="20" t="s">
        <v>15</v>
      </c>
      <c r="Q430" s="20" t="s">
        <v>231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404</v>
      </c>
      <c r="D431" s="27">
        <v>15</v>
      </c>
      <c r="E431" s="103">
        <v>661.33</v>
      </c>
      <c r="F431" s="107">
        <f>D431*E431</f>
        <v>9919.9500000000007</v>
      </c>
      <c r="G431" s="107"/>
      <c r="H431" s="107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7">
        <v>0</v>
      </c>
      <c r="Q431" s="107">
        <v>0</v>
      </c>
      <c r="R431" s="107">
        <v>0</v>
      </c>
      <c r="S431" s="107">
        <v>0</v>
      </c>
      <c r="T431" s="29">
        <v>8324.1106560000007</v>
      </c>
      <c r="U431" s="34">
        <v>8324.1106560000007</v>
      </c>
    </row>
    <row r="432" spans="1:21" x14ac:dyDescent="0.25">
      <c r="A432" s="24">
        <v>255</v>
      </c>
      <c r="B432" s="25" t="s">
        <v>117</v>
      </c>
      <c r="C432" s="25" t="s">
        <v>375</v>
      </c>
      <c r="D432" s="27">
        <v>15</v>
      </c>
      <c r="E432" s="103">
        <v>546.1</v>
      </c>
      <c r="F432" s="107">
        <f>D432*E432</f>
        <v>8191.5</v>
      </c>
      <c r="G432" s="107"/>
      <c r="H432" s="107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7">
        <v>0</v>
      </c>
      <c r="Q432" s="107">
        <v>0</v>
      </c>
      <c r="R432" s="107">
        <v>0</v>
      </c>
      <c r="S432" s="107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273</v>
      </c>
      <c r="C433" s="25" t="s">
        <v>72</v>
      </c>
      <c r="D433" s="27">
        <v>15</v>
      </c>
      <c r="E433" s="103">
        <v>317.87</v>
      </c>
      <c r="F433" s="107">
        <f>D433*E433</f>
        <v>4768.05</v>
      </c>
      <c r="G433" s="107">
        <v>400</v>
      </c>
      <c r="H433" s="107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7">
        <v>0</v>
      </c>
      <c r="Q433" s="107">
        <v>0</v>
      </c>
      <c r="R433" s="107">
        <v>0</v>
      </c>
      <c r="S433" s="107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248</v>
      </c>
      <c r="C434" s="25" t="s">
        <v>227</v>
      </c>
      <c r="D434" s="27">
        <v>15</v>
      </c>
      <c r="E434" s="103">
        <v>401.66</v>
      </c>
      <c r="F434" s="107">
        <f>D434*E434</f>
        <v>6024.9000000000005</v>
      </c>
      <c r="G434" s="107">
        <v>400</v>
      </c>
      <c r="H434" s="107"/>
      <c r="I434" s="34">
        <f>VLOOKUP($F$434,Tabisr,1)</f>
        <v>5490.76</v>
      </c>
      <c r="J434" s="36">
        <f>+F434-I434</f>
        <v>534.14000000000033</v>
      </c>
      <c r="K434" s="37">
        <f>VLOOKUP($F$434,Tabisr,4)</f>
        <v>0.16</v>
      </c>
      <c r="L434" s="34">
        <f>+J434*K434</f>
        <v>85.462400000000059</v>
      </c>
      <c r="M434" s="34">
        <f>VLOOKUP($F$434,Tabisr,3)</f>
        <v>441</v>
      </c>
      <c r="N434" s="35">
        <f>+M434+L434</f>
        <v>526.46240000000012</v>
      </c>
      <c r="O434" s="34">
        <f>VLOOKUP($F$434,Tabsub,3)</f>
        <v>0</v>
      </c>
      <c r="P434" s="107">
        <v>0</v>
      </c>
      <c r="Q434" s="107">
        <v>0</v>
      </c>
      <c r="R434" s="107">
        <v>0</v>
      </c>
      <c r="S434" s="107">
        <v>0</v>
      </c>
      <c r="T434" s="29">
        <v>4898.4376000000002</v>
      </c>
      <c r="U434" s="34">
        <v>4498.4376000000002</v>
      </c>
    </row>
    <row r="435" spans="1:21" x14ac:dyDescent="0.25">
      <c r="A435" s="24">
        <v>258</v>
      </c>
      <c r="B435" s="25" t="s">
        <v>165</v>
      </c>
      <c r="C435" s="25" t="s">
        <v>376</v>
      </c>
      <c r="D435" s="27">
        <v>15</v>
      </c>
      <c r="E435" s="103">
        <v>478.25</v>
      </c>
      <c r="F435" s="107">
        <f>D435*E435</f>
        <v>7173.75</v>
      </c>
      <c r="G435" s="107">
        <v>400</v>
      </c>
      <c r="H435" s="34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7">
        <v>0</v>
      </c>
      <c r="Q435" s="107">
        <v>0</v>
      </c>
      <c r="R435" s="107">
        <v>0</v>
      </c>
      <c r="S435" s="107">
        <v>0</v>
      </c>
      <c r="T435" s="29">
        <v>4498.3635519999998</v>
      </c>
      <c r="U435" s="34">
        <v>4098.3635519999998</v>
      </c>
    </row>
    <row r="436" spans="1:21" x14ac:dyDescent="0.25">
      <c r="A436" s="24">
        <v>259</v>
      </c>
      <c r="B436" s="25" t="s">
        <v>232</v>
      </c>
      <c r="C436" s="18" t="s">
        <v>227</v>
      </c>
      <c r="D436" s="106"/>
      <c r="E436" s="104"/>
      <c r="F436" s="107"/>
      <c r="G436" s="107"/>
      <c r="H436" s="107"/>
      <c r="I436" s="34"/>
      <c r="J436" s="36"/>
      <c r="K436" s="37"/>
      <c r="L436" s="34"/>
      <c r="M436" s="34"/>
      <c r="N436" s="108"/>
      <c r="O436" s="107"/>
      <c r="P436" s="107">
        <v>0</v>
      </c>
      <c r="Q436" s="107">
        <v>0</v>
      </c>
      <c r="R436" s="107">
        <v>0</v>
      </c>
      <c r="S436" s="107">
        <v>0</v>
      </c>
      <c r="T436" s="34"/>
      <c r="U436" s="34"/>
    </row>
    <row r="437" spans="1:21" x14ac:dyDescent="0.25">
      <c r="A437" s="24">
        <v>260</v>
      </c>
      <c r="B437" s="25" t="s">
        <v>439</v>
      </c>
      <c r="C437" s="18" t="s">
        <v>464</v>
      </c>
      <c r="D437" s="27">
        <v>15</v>
      </c>
      <c r="E437" s="103">
        <v>414.83</v>
      </c>
      <c r="F437" s="107">
        <f t="shared" ref="F437:F448" si="87">D437*E437</f>
        <v>6222.45</v>
      </c>
      <c r="G437" s="107">
        <v>400</v>
      </c>
      <c r="H437" s="34"/>
      <c r="I437" s="34">
        <f>VLOOKUP($F$437,Tabisr,1)</f>
        <v>5490.76</v>
      </c>
      <c r="J437" s="36">
        <f t="shared" ref="J437:J448" si="88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7">
        <v>0</v>
      </c>
      <c r="Q437" s="107">
        <v>0</v>
      </c>
      <c r="R437" s="107">
        <v>0</v>
      </c>
      <c r="S437" s="107">
        <v>0</v>
      </c>
      <c r="T437" s="29">
        <v>3164.3796000000002</v>
      </c>
      <c r="U437" s="34">
        <v>2764.3796000000002</v>
      </c>
    </row>
    <row r="438" spans="1:21" x14ac:dyDescent="0.25">
      <c r="A438" s="24">
        <v>261</v>
      </c>
      <c r="B438" s="109" t="s">
        <v>332</v>
      </c>
      <c r="C438" s="109" t="s">
        <v>72</v>
      </c>
      <c r="D438" s="27">
        <v>15</v>
      </c>
      <c r="E438" s="103">
        <v>317.87</v>
      </c>
      <c r="F438" s="107">
        <f t="shared" si="87"/>
        <v>4768.05</v>
      </c>
      <c r="G438" s="107">
        <v>400</v>
      </c>
      <c r="H438" s="107"/>
      <c r="I438" s="34">
        <f>VLOOKUP($F$438,Tabisr,1)</f>
        <v>3124.36</v>
      </c>
      <c r="J438" s="36">
        <f t="shared" si="88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7">
        <v>0</v>
      </c>
      <c r="Q438" s="107">
        <v>0</v>
      </c>
      <c r="R438" s="107">
        <v>0</v>
      </c>
      <c r="S438" s="107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15</v>
      </c>
      <c r="E439" s="103">
        <v>317.87</v>
      </c>
      <c r="F439" s="107">
        <f t="shared" si="87"/>
        <v>4768.05</v>
      </c>
      <c r="G439" s="107">
        <v>400</v>
      </c>
      <c r="H439" s="107"/>
      <c r="I439" s="34">
        <f>VLOOKUP($F$439,Tabisr,1)</f>
        <v>3124.36</v>
      </c>
      <c r="J439" s="36">
        <f t="shared" si="88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7">
        <v>0</v>
      </c>
      <c r="Q439" s="107">
        <v>0</v>
      </c>
      <c r="R439" s="107">
        <v>0</v>
      </c>
      <c r="S439" s="107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425</v>
      </c>
      <c r="C440" s="18" t="s">
        <v>464</v>
      </c>
      <c r="D440" s="27">
        <v>15</v>
      </c>
      <c r="E440" s="103">
        <v>414.83</v>
      </c>
      <c r="F440" s="107">
        <f t="shared" si="87"/>
        <v>6222.45</v>
      </c>
      <c r="G440" s="107">
        <v>400</v>
      </c>
      <c r="H440" s="34"/>
      <c r="I440" s="34">
        <f>VLOOKUP($F$440,Tabisr,1)</f>
        <v>5490.76</v>
      </c>
      <c r="J440" s="36">
        <f t="shared" si="88"/>
        <v>731.6899999999996</v>
      </c>
      <c r="K440" s="37">
        <f>VLOOKUP($F$440,Tabisr,4)</f>
        <v>0.16</v>
      </c>
      <c r="L440" s="34">
        <f>+J440*K440</f>
        <v>117.07039999999994</v>
      </c>
      <c r="M440" s="34">
        <f>VLOOKUP($F$440,Tabisr,3)</f>
        <v>441</v>
      </c>
      <c r="N440" s="35">
        <f>+M440+L440</f>
        <v>558.07039999999995</v>
      </c>
      <c r="O440" s="34">
        <f>VLOOKUP($F$440,Tabsub,3)</f>
        <v>0</v>
      </c>
      <c r="P440" s="107">
        <v>0</v>
      </c>
      <c r="Q440" s="107">
        <v>0</v>
      </c>
      <c r="R440" s="107">
        <v>0</v>
      </c>
      <c r="S440" s="107">
        <v>0</v>
      </c>
      <c r="T440" s="29">
        <v>4754.3796000000002</v>
      </c>
      <c r="U440" s="34">
        <v>4354.3796000000002</v>
      </c>
    </row>
    <row r="441" spans="1:21" x14ac:dyDescent="0.25">
      <c r="A441" s="24">
        <v>264</v>
      </c>
      <c r="B441" s="25" t="s">
        <v>424</v>
      </c>
      <c r="C441" s="25" t="s">
        <v>72</v>
      </c>
      <c r="D441" s="27">
        <v>15</v>
      </c>
      <c r="E441" s="103">
        <v>317.87</v>
      </c>
      <c r="F441" s="107">
        <f t="shared" si="87"/>
        <v>4768.05</v>
      </c>
      <c r="G441" s="107">
        <v>400</v>
      </c>
      <c r="H441" s="34"/>
      <c r="I441" s="34">
        <f>VLOOKUP($F$441,Tabisr,1)</f>
        <v>3124.36</v>
      </c>
      <c r="J441" s="36">
        <f t="shared" si="88"/>
        <v>1643.69</v>
      </c>
      <c r="K441" s="37">
        <f>VLOOKUP($F$441,Tabisr,4)</f>
        <v>0.10879999999999999</v>
      </c>
      <c r="L441" s="34">
        <f t="shared" ref="L441:L467" si="89">+J441*K441</f>
        <v>178.833472</v>
      </c>
      <c r="M441" s="34">
        <f>VLOOKUP($F$441,Tabisr,3)</f>
        <v>183.45</v>
      </c>
      <c r="N441" s="35">
        <f t="shared" ref="N441:N467" si="90">+M441+L441</f>
        <v>362.28347199999996</v>
      </c>
      <c r="O441" s="34">
        <f>VLOOKUP($F$441,Tabsub,3)</f>
        <v>0</v>
      </c>
      <c r="P441" s="107">
        <v>0</v>
      </c>
      <c r="Q441" s="107">
        <v>0</v>
      </c>
      <c r="R441" s="107">
        <v>0</v>
      </c>
      <c r="S441" s="107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426</v>
      </c>
      <c r="C442" s="25" t="s">
        <v>72</v>
      </c>
      <c r="D442" s="27">
        <v>15</v>
      </c>
      <c r="E442" s="103">
        <v>317.87</v>
      </c>
      <c r="F442" s="107">
        <f t="shared" si="87"/>
        <v>4768.05</v>
      </c>
      <c r="G442" s="107">
        <v>400</v>
      </c>
      <c r="H442" s="34"/>
      <c r="I442" s="34">
        <f>VLOOKUP($F$442,Tabisr,1)</f>
        <v>3124.36</v>
      </c>
      <c r="J442" s="36">
        <f t="shared" si="88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0"/>
        <v>362.28347199999996</v>
      </c>
      <c r="O442" s="34">
        <f>VLOOKUP($F$442,Tabsub,3)</f>
        <v>0</v>
      </c>
      <c r="P442" s="107">
        <v>0</v>
      </c>
      <c r="Q442" s="107">
        <v>0</v>
      </c>
      <c r="R442" s="107">
        <v>0</v>
      </c>
      <c r="S442" s="107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446</v>
      </c>
      <c r="C443" s="25" t="s">
        <v>72</v>
      </c>
      <c r="D443" s="27">
        <v>15</v>
      </c>
      <c r="E443" s="103">
        <v>317.87</v>
      </c>
      <c r="F443" s="107">
        <f t="shared" si="87"/>
        <v>4768.05</v>
      </c>
      <c r="G443" s="107">
        <v>400</v>
      </c>
      <c r="H443" s="107"/>
      <c r="I443" s="34">
        <f>VLOOKUP($F$443,Tabisr,1)</f>
        <v>3124.36</v>
      </c>
      <c r="J443" s="36">
        <f t="shared" si="88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7">
        <v>0</v>
      </c>
      <c r="Q443" s="107">
        <v>0</v>
      </c>
      <c r="R443" s="107">
        <v>0</v>
      </c>
      <c r="S443" s="107">
        <v>0</v>
      </c>
      <c r="T443" s="29">
        <v>4805.7665280000001</v>
      </c>
      <c r="U443" s="34">
        <v>4405.7665280000001</v>
      </c>
    </row>
    <row r="444" spans="1:21" ht="11.65" customHeight="1" x14ac:dyDescent="0.25">
      <c r="A444" s="24">
        <v>267</v>
      </c>
      <c r="B444" s="25" t="s">
        <v>449</v>
      </c>
      <c r="C444" s="25" t="s">
        <v>72</v>
      </c>
      <c r="D444" s="27">
        <v>15</v>
      </c>
      <c r="E444" s="103">
        <v>317.87</v>
      </c>
      <c r="F444" s="107">
        <f t="shared" si="87"/>
        <v>4768.05</v>
      </c>
      <c r="G444" s="107">
        <v>400</v>
      </c>
      <c r="H444" s="34"/>
      <c r="I444" s="34">
        <f>VLOOKUP($F$444,Tabisr,1)</f>
        <v>3124.36</v>
      </c>
      <c r="J444" s="36">
        <f t="shared" si="88"/>
        <v>1643.69</v>
      </c>
      <c r="K444" s="37">
        <f>VLOOKUP($F$444,Tabisr,4)</f>
        <v>0.10879999999999999</v>
      </c>
      <c r="L444" s="34">
        <f t="shared" si="89"/>
        <v>178.833472</v>
      </c>
      <c r="M444" s="34">
        <f>VLOOKUP($F$444,Tabisr,3)</f>
        <v>183.45</v>
      </c>
      <c r="N444" s="35">
        <f t="shared" si="90"/>
        <v>362.28347199999996</v>
      </c>
      <c r="O444" s="34">
        <f>VLOOKUP($F$444,Tabsub,3)</f>
        <v>0</v>
      </c>
      <c r="P444" s="107">
        <v>0</v>
      </c>
      <c r="Q444" s="107">
        <v>0</v>
      </c>
      <c r="R444" s="107">
        <v>0</v>
      </c>
      <c r="S444" s="107">
        <v>0</v>
      </c>
      <c r="T444" s="29">
        <v>4805.7665280000001</v>
      </c>
      <c r="U444" s="34">
        <v>4405.7665280000001</v>
      </c>
    </row>
    <row r="445" spans="1:21" x14ac:dyDescent="0.25">
      <c r="A445" s="24">
        <v>268</v>
      </c>
      <c r="B445" s="25" t="s">
        <v>455</v>
      </c>
      <c r="C445" s="18" t="s">
        <v>72</v>
      </c>
      <c r="D445" s="27">
        <v>15</v>
      </c>
      <c r="E445" s="104">
        <v>317.87</v>
      </c>
      <c r="F445" s="107">
        <f t="shared" si="87"/>
        <v>4768.05</v>
      </c>
      <c r="G445" s="107">
        <v>400</v>
      </c>
      <c r="H445" s="34"/>
      <c r="I445" s="34">
        <f>VLOOKUP($F$445,Tabisr,1)</f>
        <v>3124.36</v>
      </c>
      <c r="J445" s="36">
        <f t="shared" si="88"/>
        <v>1643.69</v>
      </c>
      <c r="K445" s="37">
        <f>VLOOKUP($F$445,Tabisr,4)</f>
        <v>0.10879999999999999</v>
      </c>
      <c r="L445" s="34">
        <f t="shared" si="89"/>
        <v>178.833472</v>
      </c>
      <c r="M445" s="34">
        <f>VLOOKUP($F$445,Tabisr,3)</f>
        <v>183.45</v>
      </c>
      <c r="N445" s="35">
        <f t="shared" si="90"/>
        <v>362.28347199999996</v>
      </c>
      <c r="O445" s="34">
        <f>VLOOKUP($F$445,Tabsub,3)</f>
        <v>0</v>
      </c>
      <c r="P445" s="107">
        <v>0</v>
      </c>
      <c r="Q445" s="107">
        <v>0</v>
      </c>
      <c r="R445" s="107">
        <v>0</v>
      </c>
      <c r="S445" s="107">
        <v>0</v>
      </c>
      <c r="T445" s="29">
        <v>4805.7665280000001</v>
      </c>
      <c r="U445" s="34">
        <v>4405.7665280000001</v>
      </c>
    </row>
    <row r="446" spans="1:21" x14ac:dyDescent="0.25">
      <c r="A446" s="24">
        <v>292</v>
      </c>
      <c r="B446" s="25" t="s">
        <v>462</v>
      </c>
      <c r="C446" s="18" t="s">
        <v>72</v>
      </c>
      <c r="D446" s="27">
        <v>15</v>
      </c>
      <c r="E446" s="104">
        <v>317.87</v>
      </c>
      <c r="F446" s="107">
        <f t="shared" ref="F446" si="91">D446*E446</f>
        <v>4768.05</v>
      </c>
      <c r="G446" s="107">
        <v>400</v>
      </c>
      <c r="H446" s="34"/>
      <c r="I446" s="34">
        <f>VLOOKUP($F$446,Tabisr,1)</f>
        <v>3124.36</v>
      </c>
      <c r="J446" s="36">
        <f t="shared" ref="J446" si="92">+F446-I446</f>
        <v>1643.69</v>
      </c>
      <c r="K446" s="37">
        <f>VLOOKUP($F$446,Tabisr,4)</f>
        <v>0.10879999999999999</v>
      </c>
      <c r="L446" s="34">
        <f t="shared" ref="L446" si="93">+J446*K446</f>
        <v>178.833472</v>
      </c>
      <c r="M446" s="34">
        <f>VLOOKUP($F$446,Tabisr,3)</f>
        <v>183.45</v>
      </c>
      <c r="N446" s="35">
        <f t="shared" ref="N446" si="94">+M446+L446</f>
        <v>362.28347199999996</v>
      </c>
      <c r="O446" s="34">
        <f>VLOOKUP($F$446,Tabsub,3)</f>
        <v>0</v>
      </c>
      <c r="P446" s="107">
        <v>0</v>
      </c>
      <c r="Q446" s="107">
        <v>0</v>
      </c>
      <c r="R446" s="107">
        <v>0</v>
      </c>
      <c r="S446" s="107">
        <v>0</v>
      </c>
      <c r="T446" s="29">
        <v>4805.7665280000001</v>
      </c>
      <c r="U446" s="34">
        <v>4405.7665280000001</v>
      </c>
    </row>
    <row r="447" spans="1:21" x14ac:dyDescent="0.25">
      <c r="A447" s="24">
        <v>293</v>
      </c>
      <c r="B447" s="25" t="s">
        <v>463</v>
      </c>
      <c r="C447" s="18" t="s">
        <v>72</v>
      </c>
      <c r="D447" s="27">
        <v>15</v>
      </c>
      <c r="E447" s="104">
        <v>317.87</v>
      </c>
      <c r="F447" s="107">
        <f t="shared" ref="F447" si="95">D447*E447</f>
        <v>4768.05</v>
      </c>
      <c r="G447" s="107">
        <v>400</v>
      </c>
      <c r="H447" s="34"/>
      <c r="I447" s="34">
        <f>VLOOKUP($F$447,Tabisr,1)</f>
        <v>3124.36</v>
      </c>
      <c r="J447" s="36">
        <f t="shared" ref="J447" si="96">+F447-I447</f>
        <v>1643.69</v>
      </c>
      <c r="K447" s="37">
        <f>VLOOKUP($F$447,Tabisr,4)</f>
        <v>0.10879999999999999</v>
      </c>
      <c r="L447" s="34">
        <f t="shared" ref="L447" si="97">+J447*K447</f>
        <v>178.833472</v>
      </c>
      <c r="M447" s="34">
        <f>VLOOKUP($F$447,Tabisr,3)</f>
        <v>183.45</v>
      </c>
      <c r="N447" s="35">
        <f t="shared" ref="N447" si="98">+M447+L447</f>
        <v>362.28347199999996</v>
      </c>
      <c r="O447" s="34">
        <f>VLOOKUP($F$447,Tabsub,3)</f>
        <v>0</v>
      </c>
      <c r="P447" s="107">
        <v>0</v>
      </c>
      <c r="Q447" s="107">
        <v>0</v>
      </c>
      <c r="R447" s="107">
        <v>0</v>
      </c>
      <c r="S447" s="107">
        <v>0</v>
      </c>
      <c r="T447" s="29">
        <v>4805.7665280000001</v>
      </c>
      <c r="U447" s="34">
        <v>4405.7665280000001</v>
      </c>
    </row>
    <row r="448" spans="1:21" s="153" customFormat="1" x14ac:dyDescent="0.25">
      <c r="A448" s="147">
        <v>269</v>
      </c>
      <c r="B448" s="148" t="s">
        <v>169</v>
      </c>
      <c r="C448" s="149" t="s">
        <v>94</v>
      </c>
      <c r="D448" s="27">
        <v>15</v>
      </c>
      <c r="E448" s="104">
        <v>317.87</v>
      </c>
      <c r="F448" s="155">
        <f t="shared" si="87"/>
        <v>4768.05</v>
      </c>
      <c r="G448" s="155">
        <v>400</v>
      </c>
      <c r="H448" s="155"/>
      <c r="I448" s="34">
        <f>VLOOKUP($F$448,Tabisr,1)</f>
        <v>3124.36</v>
      </c>
      <c r="J448" s="150">
        <f t="shared" si="88"/>
        <v>1643.69</v>
      </c>
      <c r="K448" s="151">
        <f>VLOOKUP($F$448,Tabisr,4)</f>
        <v>0.10879999999999999</v>
      </c>
      <c r="L448" s="34">
        <f t="shared" si="89"/>
        <v>178.833472</v>
      </c>
      <c r="M448" s="34">
        <f>VLOOKUP($F$448,Tabisr,3)</f>
        <v>183.45</v>
      </c>
      <c r="N448" s="35">
        <f t="shared" si="90"/>
        <v>362.28347199999996</v>
      </c>
      <c r="O448" s="34">
        <f>VLOOKUP($F$448,Tabsub,3)</f>
        <v>0</v>
      </c>
      <c r="P448" s="107">
        <v>0</v>
      </c>
      <c r="Q448" s="107">
        <v>0</v>
      </c>
      <c r="R448" s="107">
        <v>0</v>
      </c>
      <c r="S448" s="107">
        <v>0</v>
      </c>
      <c r="T448" s="152">
        <v>4805.7665280000001</v>
      </c>
      <c r="U448" s="34">
        <v>4405.7665280000001</v>
      </c>
    </row>
    <row r="449" spans="1:21" s="153" customFormat="1" x14ac:dyDescent="0.25">
      <c r="A449" s="147">
        <v>270</v>
      </c>
      <c r="B449" s="148" t="s">
        <v>440</v>
      </c>
      <c r="C449" s="149" t="s">
        <v>464</v>
      </c>
      <c r="D449" s="27">
        <v>15</v>
      </c>
      <c r="E449" s="103">
        <v>414.83</v>
      </c>
      <c r="F449" s="155">
        <f t="shared" ref="F449:F455" si="99">D449*E449</f>
        <v>6222.45</v>
      </c>
      <c r="G449" s="155">
        <v>400</v>
      </c>
      <c r="H449" s="155"/>
      <c r="I449" s="34">
        <f>VLOOKUP($F$449,Tabisr,1)</f>
        <v>5490.76</v>
      </c>
      <c r="J449" s="150">
        <f t="shared" ref="J449:J455" si="100">+F449-I449</f>
        <v>731.6899999999996</v>
      </c>
      <c r="K449" s="151">
        <f>VLOOKUP($F$449,Tabisr,4)</f>
        <v>0.16</v>
      </c>
      <c r="L449" s="34">
        <f t="shared" si="89"/>
        <v>117.07039999999994</v>
      </c>
      <c r="M449" s="34">
        <f>VLOOKUP($F$449,Tabisr,3)</f>
        <v>441</v>
      </c>
      <c r="N449" s="35">
        <f t="shared" si="90"/>
        <v>558.07039999999995</v>
      </c>
      <c r="O449" s="34">
        <f>VLOOKUP($F$449,Tabsub,3)</f>
        <v>0</v>
      </c>
      <c r="P449" s="107">
        <v>0</v>
      </c>
      <c r="Q449" s="107">
        <v>0</v>
      </c>
      <c r="R449" s="107">
        <v>0</v>
      </c>
      <c r="S449" s="107">
        <v>0</v>
      </c>
      <c r="T449" s="152">
        <v>6064.3796000000002</v>
      </c>
      <c r="U449" s="34">
        <v>5664.3796000000002</v>
      </c>
    </row>
    <row r="450" spans="1:21" s="153" customFormat="1" x14ac:dyDescent="0.25">
      <c r="A450" s="147">
        <v>271</v>
      </c>
      <c r="B450" s="148" t="s">
        <v>308</v>
      </c>
      <c r="C450" s="148" t="s">
        <v>94</v>
      </c>
      <c r="D450" s="27">
        <v>15</v>
      </c>
      <c r="E450" s="103">
        <v>317.87</v>
      </c>
      <c r="F450" s="155">
        <f>D450*E450</f>
        <v>4768.05</v>
      </c>
      <c r="G450" s="155">
        <v>400</v>
      </c>
      <c r="H450" s="155"/>
      <c r="I450" s="34">
        <f>VLOOKUP($F$450,Tabisr,1)</f>
        <v>3124.36</v>
      </c>
      <c r="J450" s="150">
        <f>+F450-I450</f>
        <v>1643.69</v>
      </c>
      <c r="K450" s="151">
        <f>VLOOKUP($F$450,Tabisr,4)</f>
        <v>0.10879999999999999</v>
      </c>
      <c r="L450" s="34">
        <f>+J450*K450</f>
        <v>178.833472</v>
      </c>
      <c r="M450" s="34">
        <f>VLOOKUP($F$450,Tabisr,3)</f>
        <v>183.45</v>
      </c>
      <c r="N450" s="35">
        <f>+M450+L450</f>
        <v>362.28347199999996</v>
      </c>
      <c r="O450" s="34">
        <f>VLOOKUP($F$450,Tabsub,3)</f>
        <v>0</v>
      </c>
      <c r="P450" s="107">
        <v>0</v>
      </c>
      <c r="Q450" s="107">
        <v>0</v>
      </c>
      <c r="R450" s="107">
        <v>0</v>
      </c>
      <c r="S450" s="107">
        <v>0</v>
      </c>
      <c r="T450" s="152">
        <v>2415.7665280000001</v>
      </c>
      <c r="U450" s="34">
        <v>2015.7665280000001</v>
      </c>
    </row>
    <row r="451" spans="1:21" s="153" customFormat="1" x14ac:dyDescent="0.25">
      <c r="A451" s="147">
        <v>272</v>
      </c>
      <c r="B451" s="148" t="s">
        <v>254</v>
      </c>
      <c r="C451" s="148" t="s">
        <v>94</v>
      </c>
      <c r="D451" s="27">
        <v>15</v>
      </c>
      <c r="E451" s="103">
        <v>317.87</v>
      </c>
      <c r="F451" s="155">
        <f t="shared" si="99"/>
        <v>4768.05</v>
      </c>
      <c r="G451" s="155">
        <v>400</v>
      </c>
      <c r="H451" s="155"/>
      <c r="I451" s="34">
        <f>VLOOKUP($F$451,Tabisr,1)</f>
        <v>3124.36</v>
      </c>
      <c r="J451" s="150">
        <f t="shared" si="100"/>
        <v>1643.69</v>
      </c>
      <c r="K451" s="151">
        <f>VLOOKUP($F$451,Tabisr,4)</f>
        <v>0.10879999999999999</v>
      </c>
      <c r="L451" s="34">
        <f t="shared" si="89"/>
        <v>178.833472</v>
      </c>
      <c r="M451" s="34">
        <f>VLOOKUP($F$451,Tabisr,3)</f>
        <v>183.45</v>
      </c>
      <c r="N451" s="35">
        <f t="shared" si="90"/>
        <v>362.28347199999996</v>
      </c>
      <c r="O451" s="34">
        <f>VLOOKUP($F$451,Tabsub,3)</f>
        <v>0</v>
      </c>
      <c r="P451" s="107">
        <v>0</v>
      </c>
      <c r="Q451" s="107">
        <v>0</v>
      </c>
      <c r="R451" s="107">
        <v>0</v>
      </c>
      <c r="S451" s="107">
        <v>0</v>
      </c>
      <c r="T451" s="152">
        <v>4055.7665280000001</v>
      </c>
      <c r="U451" s="34">
        <v>3655.7665280000001</v>
      </c>
    </row>
    <row r="452" spans="1:21" s="153" customFormat="1" x14ac:dyDescent="0.25">
      <c r="A452" s="147">
        <v>273</v>
      </c>
      <c r="B452" s="148" t="s">
        <v>283</v>
      </c>
      <c r="C452" s="148" t="s">
        <v>94</v>
      </c>
      <c r="D452" s="27">
        <v>15</v>
      </c>
      <c r="E452" s="103">
        <v>317.87</v>
      </c>
      <c r="F452" s="155">
        <f t="shared" si="99"/>
        <v>4768.05</v>
      </c>
      <c r="G452" s="155">
        <v>400</v>
      </c>
      <c r="H452" s="155"/>
      <c r="I452" s="34">
        <f>VLOOKUP($F$452,Tabisr,1)</f>
        <v>3124.36</v>
      </c>
      <c r="J452" s="150">
        <f t="shared" si="100"/>
        <v>1643.69</v>
      </c>
      <c r="K452" s="151">
        <f>VLOOKUP($F$452,Tabisr,4)</f>
        <v>0.10879999999999999</v>
      </c>
      <c r="L452" s="34">
        <f t="shared" si="89"/>
        <v>178.833472</v>
      </c>
      <c r="M452" s="34">
        <f>VLOOKUP($F$452,Tabisr,3)</f>
        <v>183.45</v>
      </c>
      <c r="N452" s="35">
        <f t="shared" si="90"/>
        <v>362.28347199999996</v>
      </c>
      <c r="O452" s="34">
        <f>VLOOKUP($F$452,Tabsub,3)</f>
        <v>0</v>
      </c>
      <c r="P452" s="107">
        <v>0</v>
      </c>
      <c r="Q452" s="107">
        <v>0</v>
      </c>
      <c r="R452" s="107">
        <v>0</v>
      </c>
      <c r="S452" s="107">
        <v>0</v>
      </c>
      <c r="T452" s="152">
        <v>4005.7665280000001</v>
      </c>
      <c r="U452" s="34">
        <v>3605.7665280000001</v>
      </c>
    </row>
    <row r="453" spans="1:21" s="153" customFormat="1" x14ac:dyDescent="0.25">
      <c r="A453" s="147">
        <v>274</v>
      </c>
      <c r="B453" s="148" t="s">
        <v>413</v>
      </c>
      <c r="C453" s="148" t="s">
        <v>94</v>
      </c>
      <c r="D453" s="27">
        <v>15</v>
      </c>
      <c r="E453" s="103">
        <v>317.87</v>
      </c>
      <c r="F453" s="155">
        <f>D453*E453</f>
        <v>4768.05</v>
      </c>
      <c r="G453" s="155">
        <v>400</v>
      </c>
      <c r="H453" s="34"/>
      <c r="I453" s="34">
        <f>VLOOKUP($F$453,Tabisr,1)</f>
        <v>3124.36</v>
      </c>
      <c r="J453" s="150">
        <f>+F453-I453</f>
        <v>1643.69</v>
      </c>
      <c r="K453" s="151">
        <f>VLOOKUP($F$453,Tabisr,4)</f>
        <v>0.10879999999999999</v>
      </c>
      <c r="L453" s="34">
        <f t="shared" si="89"/>
        <v>178.833472</v>
      </c>
      <c r="M453" s="34">
        <f>VLOOKUP($F$453,Tabisr,3)</f>
        <v>183.45</v>
      </c>
      <c r="N453" s="35">
        <f t="shared" si="90"/>
        <v>362.28347199999996</v>
      </c>
      <c r="O453" s="34">
        <f>VLOOKUP($F$453,Tabsub,3)</f>
        <v>0</v>
      </c>
      <c r="P453" s="107">
        <v>0</v>
      </c>
      <c r="Q453" s="107">
        <v>0</v>
      </c>
      <c r="R453" s="107">
        <v>0</v>
      </c>
      <c r="S453" s="107">
        <v>0</v>
      </c>
      <c r="T453" s="152">
        <v>3505.7665280000001</v>
      </c>
      <c r="U453" s="34">
        <v>3105.7665280000001</v>
      </c>
    </row>
    <row r="454" spans="1:21" s="153" customFormat="1" x14ac:dyDescent="0.25">
      <c r="A454" s="147">
        <v>275</v>
      </c>
      <c r="B454" s="148" t="s">
        <v>433</v>
      </c>
      <c r="C454" s="148" t="s">
        <v>94</v>
      </c>
      <c r="D454" s="27">
        <v>15</v>
      </c>
      <c r="E454" s="103">
        <v>317.87</v>
      </c>
      <c r="F454" s="155">
        <f t="shared" si="99"/>
        <v>4768.05</v>
      </c>
      <c r="G454" s="155">
        <v>400</v>
      </c>
      <c r="H454" s="155"/>
      <c r="I454" s="34">
        <f>VLOOKUP($F$454,Tabisr,1)</f>
        <v>3124.36</v>
      </c>
      <c r="J454" s="150">
        <f t="shared" si="100"/>
        <v>1643.69</v>
      </c>
      <c r="K454" s="151">
        <f>VLOOKUP($F$454,Tabisr,4)</f>
        <v>0.10879999999999999</v>
      </c>
      <c r="L454" s="34">
        <f t="shared" si="89"/>
        <v>178.833472</v>
      </c>
      <c r="M454" s="34">
        <f>VLOOKUP($F$454,Tabisr,3)</f>
        <v>183.45</v>
      </c>
      <c r="N454" s="35">
        <f t="shared" si="90"/>
        <v>362.28347199999996</v>
      </c>
      <c r="O454" s="34">
        <f>VLOOKUP($F$454,Tabsub,3)</f>
        <v>0</v>
      </c>
      <c r="P454" s="107">
        <v>0</v>
      </c>
      <c r="Q454" s="107">
        <v>0</v>
      </c>
      <c r="R454" s="107">
        <v>0</v>
      </c>
      <c r="S454" s="107">
        <v>0</v>
      </c>
      <c r="T454" s="152">
        <v>4805.7665280000001</v>
      </c>
      <c r="U454" s="34">
        <v>4405.7665280000001</v>
      </c>
    </row>
    <row r="455" spans="1:21" s="153" customFormat="1" x14ac:dyDescent="0.25">
      <c r="A455" s="147">
        <v>276</v>
      </c>
      <c r="B455" s="148" t="s">
        <v>118</v>
      </c>
      <c r="C455" s="148" t="s">
        <v>94</v>
      </c>
      <c r="D455" s="27">
        <v>15</v>
      </c>
      <c r="E455" s="103">
        <v>317.87</v>
      </c>
      <c r="F455" s="155">
        <f t="shared" si="99"/>
        <v>4768.05</v>
      </c>
      <c r="G455" s="155">
        <v>400</v>
      </c>
      <c r="H455" s="155"/>
      <c r="I455" s="34">
        <f>VLOOKUP($F$455,Tabisr,1)</f>
        <v>3124.36</v>
      </c>
      <c r="J455" s="150">
        <f t="shared" si="100"/>
        <v>1643.69</v>
      </c>
      <c r="K455" s="151">
        <f>VLOOKUP($F$455,Tabisr,4)</f>
        <v>0.10879999999999999</v>
      </c>
      <c r="L455" s="34">
        <f t="shared" si="89"/>
        <v>178.833472</v>
      </c>
      <c r="M455" s="34">
        <f>VLOOKUP($F$455,Tabisr,3)</f>
        <v>183.45</v>
      </c>
      <c r="N455" s="35">
        <f t="shared" si="90"/>
        <v>362.28347199999996</v>
      </c>
      <c r="O455" s="34">
        <f>VLOOKUP($F$455,Tabsub,3)</f>
        <v>0</v>
      </c>
      <c r="P455" s="107">
        <v>0</v>
      </c>
      <c r="Q455" s="107">
        <v>0</v>
      </c>
      <c r="R455" s="107">
        <v>0</v>
      </c>
      <c r="S455" s="107">
        <v>0</v>
      </c>
      <c r="T455" s="152">
        <v>4805.7665280000001</v>
      </c>
      <c r="U455" s="34">
        <v>4405.7665280000001</v>
      </c>
    </row>
    <row r="456" spans="1:21" s="153" customFormat="1" x14ac:dyDescent="0.25">
      <c r="A456" s="147">
        <v>277</v>
      </c>
      <c r="B456" s="148" t="s">
        <v>247</v>
      </c>
      <c r="C456" s="148" t="s">
        <v>94</v>
      </c>
      <c r="D456" s="27">
        <v>15</v>
      </c>
      <c r="E456" s="103">
        <v>317.87</v>
      </c>
      <c r="F456" s="155">
        <f t="shared" ref="F456:F467" si="101">D456*E456</f>
        <v>4768.05</v>
      </c>
      <c r="G456" s="155">
        <v>400</v>
      </c>
      <c r="H456" s="155"/>
      <c r="I456" s="34">
        <f>VLOOKUP($F$456,Tabisr,1)</f>
        <v>3124.36</v>
      </c>
      <c r="J456" s="150">
        <f t="shared" ref="J456:J467" si="102">+F456-I456</f>
        <v>1643.69</v>
      </c>
      <c r="K456" s="151">
        <f>VLOOKUP($F$456,Tabisr,4)</f>
        <v>0.10879999999999999</v>
      </c>
      <c r="L456" s="34">
        <f t="shared" si="89"/>
        <v>178.833472</v>
      </c>
      <c r="M456" s="34">
        <f>VLOOKUP($F$456,Tabisr,3)</f>
        <v>183.45</v>
      </c>
      <c r="N456" s="35">
        <f t="shared" si="90"/>
        <v>362.28347199999996</v>
      </c>
      <c r="O456" s="34">
        <f>VLOOKUP($F$456,Tabsub,3)</f>
        <v>0</v>
      </c>
      <c r="P456" s="107">
        <v>0</v>
      </c>
      <c r="Q456" s="107">
        <v>0</v>
      </c>
      <c r="R456" s="107">
        <v>0</v>
      </c>
      <c r="S456" s="107">
        <v>0</v>
      </c>
      <c r="T456" s="152">
        <v>3505.7665280000001</v>
      </c>
      <c r="U456" s="34">
        <v>3105.7665280000001</v>
      </c>
    </row>
    <row r="457" spans="1:21" s="153" customFormat="1" x14ac:dyDescent="0.25">
      <c r="A457" s="147">
        <v>278</v>
      </c>
      <c r="B457" s="148" t="s">
        <v>63</v>
      </c>
      <c r="C457" s="148" t="s">
        <v>94</v>
      </c>
      <c r="D457" s="27">
        <v>15</v>
      </c>
      <c r="E457" s="103">
        <v>317.87</v>
      </c>
      <c r="F457" s="155">
        <f t="shared" si="101"/>
        <v>4768.05</v>
      </c>
      <c r="G457" s="155">
        <v>400</v>
      </c>
      <c r="H457" s="155"/>
      <c r="I457" s="34">
        <f>VLOOKUP($F$457,Tabisr,1)</f>
        <v>3124.36</v>
      </c>
      <c r="J457" s="150">
        <f t="shared" si="102"/>
        <v>1643.69</v>
      </c>
      <c r="K457" s="151">
        <f>VLOOKUP($F$457,Tabisr,4)</f>
        <v>0.10879999999999999</v>
      </c>
      <c r="L457" s="34">
        <f t="shared" si="89"/>
        <v>178.833472</v>
      </c>
      <c r="M457" s="34">
        <f>VLOOKUP($F$457,Tabisr,3)</f>
        <v>183.45</v>
      </c>
      <c r="N457" s="35">
        <f t="shared" si="90"/>
        <v>362.28347199999996</v>
      </c>
      <c r="O457" s="34">
        <f>VLOOKUP($F$457,Tabsub,3)</f>
        <v>0</v>
      </c>
      <c r="P457" s="107">
        <v>0</v>
      </c>
      <c r="Q457" s="107">
        <v>0</v>
      </c>
      <c r="R457" s="107">
        <v>0</v>
      </c>
      <c r="S457" s="107">
        <v>0</v>
      </c>
      <c r="T457" s="152">
        <v>3735.7665280000001</v>
      </c>
      <c r="U457" s="34">
        <v>3335.7665280000001</v>
      </c>
    </row>
    <row r="458" spans="1:21" s="153" customFormat="1" x14ac:dyDescent="0.25">
      <c r="A458" s="147">
        <v>279</v>
      </c>
      <c r="B458" s="148" t="s">
        <v>46</v>
      </c>
      <c r="C458" s="148" t="s">
        <v>94</v>
      </c>
      <c r="D458" s="27">
        <v>15</v>
      </c>
      <c r="E458" s="103">
        <v>317.87</v>
      </c>
      <c r="F458" s="155">
        <f t="shared" si="101"/>
        <v>4768.05</v>
      </c>
      <c r="G458" s="155">
        <v>400</v>
      </c>
      <c r="H458" s="155"/>
      <c r="I458" s="34">
        <f>VLOOKUP($F$458,Tabisr,1)</f>
        <v>3124.36</v>
      </c>
      <c r="J458" s="150">
        <f t="shared" si="102"/>
        <v>1643.69</v>
      </c>
      <c r="K458" s="151">
        <f>VLOOKUP($F$458,Tabisr,4)</f>
        <v>0.10879999999999999</v>
      </c>
      <c r="L458" s="34">
        <f t="shared" si="89"/>
        <v>178.833472</v>
      </c>
      <c r="M458" s="34">
        <f>VLOOKUP($F$458,Tabisr,3)</f>
        <v>183.45</v>
      </c>
      <c r="N458" s="35">
        <f t="shared" si="90"/>
        <v>362.28347199999996</v>
      </c>
      <c r="O458" s="34">
        <f>VLOOKUP($F$458,Tabsub,3)</f>
        <v>0</v>
      </c>
      <c r="P458" s="107">
        <v>0</v>
      </c>
      <c r="Q458" s="107">
        <v>0</v>
      </c>
      <c r="R458" s="107">
        <v>0</v>
      </c>
      <c r="S458" s="107">
        <v>0</v>
      </c>
      <c r="T458" s="152">
        <v>4055.7665280000001</v>
      </c>
      <c r="U458" s="34">
        <v>3655.7665280000001</v>
      </c>
    </row>
    <row r="459" spans="1:21" s="153" customFormat="1" x14ac:dyDescent="0.25">
      <c r="A459" s="147">
        <v>280</v>
      </c>
      <c r="B459" s="148" t="s">
        <v>47</v>
      </c>
      <c r="C459" s="148" t="s">
        <v>94</v>
      </c>
      <c r="D459" s="27">
        <v>15</v>
      </c>
      <c r="E459" s="103">
        <v>317.87</v>
      </c>
      <c r="F459" s="155">
        <f t="shared" si="101"/>
        <v>4768.05</v>
      </c>
      <c r="G459" s="155">
        <v>400</v>
      </c>
      <c r="H459" s="155"/>
      <c r="I459" s="34">
        <f>VLOOKUP($F$459,Tabisr,1)</f>
        <v>3124.36</v>
      </c>
      <c r="J459" s="150">
        <f t="shared" si="102"/>
        <v>1643.69</v>
      </c>
      <c r="K459" s="151">
        <f>VLOOKUP($F$459,Tabisr,4)</f>
        <v>0.10879999999999999</v>
      </c>
      <c r="L459" s="34">
        <f t="shared" si="89"/>
        <v>178.833472</v>
      </c>
      <c r="M459" s="34">
        <f>VLOOKUP($F$459,Tabisr,3)</f>
        <v>183.45</v>
      </c>
      <c r="N459" s="35">
        <f t="shared" si="90"/>
        <v>362.28347199999996</v>
      </c>
      <c r="O459" s="34">
        <f>VLOOKUP($F$459,Tabsub,3)</f>
        <v>0</v>
      </c>
      <c r="P459" s="107">
        <v>0</v>
      </c>
      <c r="Q459" s="107">
        <v>0</v>
      </c>
      <c r="R459" s="107">
        <v>0</v>
      </c>
      <c r="S459" s="107">
        <v>0</v>
      </c>
      <c r="T459" s="152">
        <v>4805.7665280000001</v>
      </c>
      <c r="U459" s="34">
        <v>4405.7665280000001</v>
      </c>
    </row>
    <row r="460" spans="1:21" s="153" customFormat="1" x14ac:dyDescent="0.25">
      <c r="A460" s="147">
        <v>281</v>
      </c>
      <c r="B460" s="148" t="s">
        <v>301</v>
      </c>
      <c r="C460" s="148" t="s">
        <v>94</v>
      </c>
      <c r="D460" s="27">
        <v>15</v>
      </c>
      <c r="E460" s="103">
        <v>317.87</v>
      </c>
      <c r="F460" s="155">
        <f t="shared" si="101"/>
        <v>4768.05</v>
      </c>
      <c r="G460" s="155">
        <v>400</v>
      </c>
      <c r="H460" s="155"/>
      <c r="I460" s="34">
        <f>VLOOKUP($F$460,Tabisr,1)</f>
        <v>3124.36</v>
      </c>
      <c r="J460" s="150">
        <f t="shared" si="102"/>
        <v>1643.69</v>
      </c>
      <c r="K460" s="151">
        <f>VLOOKUP($F$460,Tabisr,4)</f>
        <v>0.10879999999999999</v>
      </c>
      <c r="L460" s="34">
        <f t="shared" si="89"/>
        <v>178.833472</v>
      </c>
      <c r="M460" s="34">
        <f>VLOOKUP($F$460,Tabisr,3)</f>
        <v>183.45</v>
      </c>
      <c r="N460" s="35">
        <f t="shared" si="90"/>
        <v>362.28347199999996</v>
      </c>
      <c r="O460" s="34">
        <f>VLOOKUP($F$460,Tabsub,3)</f>
        <v>0</v>
      </c>
      <c r="P460" s="107">
        <v>0</v>
      </c>
      <c r="Q460" s="107">
        <v>0</v>
      </c>
      <c r="R460" s="107">
        <v>0</v>
      </c>
      <c r="S460" s="107">
        <v>0</v>
      </c>
      <c r="T460" s="152">
        <v>4115.7665280000001</v>
      </c>
      <c r="U460" s="34">
        <v>3715.7665280000001</v>
      </c>
    </row>
    <row r="461" spans="1:21" s="153" customFormat="1" x14ac:dyDescent="0.25">
      <c r="A461" s="147">
        <v>282</v>
      </c>
      <c r="B461" s="148" t="s">
        <v>50</v>
      </c>
      <c r="C461" s="148" t="s">
        <v>94</v>
      </c>
      <c r="D461" s="27">
        <v>15</v>
      </c>
      <c r="E461" s="103">
        <v>317.87</v>
      </c>
      <c r="F461" s="155">
        <f t="shared" si="101"/>
        <v>4768.05</v>
      </c>
      <c r="G461" s="155">
        <v>400</v>
      </c>
      <c r="H461" s="34"/>
      <c r="I461" s="34">
        <f>VLOOKUP($F$461,Tabisr,1)</f>
        <v>3124.36</v>
      </c>
      <c r="J461" s="150">
        <f t="shared" si="102"/>
        <v>1643.69</v>
      </c>
      <c r="K461" s="151">
        <f>VLOOKUP($F$461,Tabisr,4)</f>
        <v>0.10879999999999999</v>
      </c>
      <c r="L461" s="34">
        <f t="shared" si="89"/>
        <v>178.833472</v>
      </c>
      <c r="M461" s="34">
        <f>VLOOKUP($F$461,Tabisr,3)</f>
        <v>183.45</v>
      </c>
      <c r="N461" s="35">
        <f t="shared" si="90"/>
        <v>362.28347199999996</v>
      </c>
      <c r="O461" s="34">
        <f>VLOOKUP($F$461,Tabsub,3)</f>
        <v>0</v>
      </c>
      <c r="P461" s="107">
        <v>0</v>
      </c>
      <c r="Q461" s="107">
        <v>0</v>
      </c>
      <c r="R461" s="107">
        <v>0</v>
      </c>
      <c r="S461" s="107">
        <v>0</v>
      </c>
      <c r="T461" s="152">
        <v>3505.7665280000001</v>
      </c>
      <c r="U461" s="34">
        <v>3105.7665280000001</v>
      </c>
    </row>
    <row r="462" spans="1:21" s="153" customFormat="1" x14ac:dyDescent="0.25">
      <c r="A462" s="147">
        <v>283</v>
      </c>
      <c r="B462" s="148" t="s">
        <v>121</v>
      </c>
      <c r="C462" s="148" t="s">
        <v>94</v>
      </c>
      <c r="D462" s="27">
        <v>15</v>
      </c>
      <c r="E462" s="103">
        <v>317.87</v>
      </c>
      <c r="F462" s="155">
        <f t="shared" si="101"/>
        <v>4768.05</v>
      </c>
      <c r="G462" s="155">
        <v>400</v>
      </c>
      <c r="H462" s="155"/>
      <c r="I462" s="34">
        <f>VLOOKUP($F$462,Tabisr,1)</f>
        <v>3124.36</v>
      </c>
      <c r="J462" s="150">
        <f t="shared" si="102"/>
        <v>1643.69</v>
      </c>
      <c r="K462" s="151">
        <f>VLOOKUP($F$462,Tabisr,4)</f>
        <v>0.10879999999999999</v>
      </c>
      <c r="L462" s="34">
        <f t="shared" si="89"/>
        <v>178.833472</v>
      </c>
      <c r="M462" s="34">
        <f>VLOOKUP($F$462,Tabisr,3)</f>
        <v>183.45</v>
      </c>
      <c r="N462" s="35">
        <f t="shared" si="90"/>
        <v>362.28347199999996</v>
      </c>
      <c r="O462" s="34">
        <f>VLOOKUP($F$462,Tabsub,3)</f>
        <v>0</v>
      </c>
      <c r="P462" s="107">
        <v>0</v>
      </c>
      <c r="Q462" s="107">
        <v>0</v>
      </c>
      <c r="R462" s="107">
        <v>0</v>
      </c>
      <c r="S462" s="107">
        <v>0</v>
      </c>
      <c r="T462" s="152">
        <v>4805.7665280000001</v>
      </c>
      <c r="U462" s="34">
        <v>4405.7665280000001</v>
      </c>
    </row>
    <row r="463" spans="1:21" s="153" customFormat="1" x14ac:dyDescent="0.25">
      <c r="A463" s="147">
        <v>284</v>
      </c>
      <c r="B463" s="148" t="s">
        <v>131</v>
      </c>
      <c r="C463" s="148" t="s">
        <v>94</v>
      </c>
      <c r="D463" s="27">
        <v>15</v>
      </c>
      <c r="E463" s="103">
        <v>317.87</v>
      </c>
      <c r="F463" s="155">
        <f t="shared" si="101"/>
        <v>4768.05</v>
      </c>
      <c r="G463" s="155">
        <v>400</v>
      </c>
      <c r="H463" s="34"/>
      <c r="I463" s="34">
        <f>VLOOKUP($F$463,Tabisr,1)</f>
        <v>3124.36</v>
      </c>
      <c r="J463" s="150">
        <f t="shared" si="102"/>
        <v>1643.69</v>
      </c>
      <c r="K463" s="151">
        <f>VLOOKUP($F$463,Tabisr,4)</f>
        <v>0.10879999999999999</v>
      </c>
      <c r="L463" s="34">
        <f t="shared" si="89"/>
        <v>178.833472</v>
      </c>
      <c r="M463" s="34">
        <f>VLOOKUP($F$463,Tabisr,3)</f>
        <v>183.45</v>
      </c>
      <c r="N463" s="35">
        <f t="shared" si="90"/>
        <v>362.28347199999996</v>
      </c>
      <c r="O463" s="34">
        <f>VLOOKUP($F$463,Tabsub,3)</f>
        <v>0</v>
      </c>
      <c r="P463" s="107">
        <v>0</v>
      </c>
      <c r="Q463" s="107">
        <v>0</v>
      </c>
      <c r="R463" s="107">
        <v>0</v>
      </c>
      <c r="S463" s="107">
        <v>0</v>
      </c>
      <c r="T463" s="152">
        <v>1345.7665280000001</v>
      </c>
      <c r="U463" s="34">
        <v>945.76652800000011</v>
      </c>
    </row>
    <row r="464" spans="1:21" s="153" customFormat="1" ht="22.5" x14ac:dyDescent="0.25">
      <c r="A464" s="147">
        <v>285</v>
      </c>
      <c r="B464" s="148" t="s">
        <v>44</v>
      </c>
      <c r="C464" s="148" t="s">
        <v>93</v>
      </c>
      <c r="D464" s="27">
        <v>15</v>
      </c>
      <c r="E464" s="103">
        <v>401.66</v>
      </c>
      <c r="F464" s="155">
        <f t="shared" si="101"/>
        <v>6024.9000000000005</v>
      </c>
      <c r="G464" s="155">
        <v>400</v>
      </c>
      <c r="H464" s="155"/>
      <c r="I464" s="34">
        <f>VLOOKUP($F$464,Tabisr,1)</f>
        <v>5490.76</v>
      </c>
      <c r="J464" s="150">
        <f t="shared" si="102"/>
        <v>534.14000000000033</v>
      </c>
      <c r="K464" s="151">
        <f>VLOOKUP($F$464,Tabisr,4)</f>
        <v>0.16</v>
      </c>
      <c r="L464" s="34">
        <f t="shared" si="89"/>
        <v>85.462400000000059</v>
      </c>
      <c r="M464" s="34">
        <f>VLOOKUP($F$464,Tabisr,3)</f>
        <v>441</v>
      </c>
      <c r="N464" s="35">
        <f t="shared" si="90"/>
        <v>526.46240000000012</v>
      </c>
      <c r="O464" s="34">
        <f>VLOOKUP($F$464,Tabsub,3)</f>
        <v>0</v>
      </c>
      <c r="P464" s="107">
        <v>0</v>
      </c>
      <c r="Q464" s="107">
        <v>0</v>
      </c>
      <c r="R464" s="107">
        <v>0</v>
      </c>
      <c r="S464" s="107">
        <v>0</v>
      </c>
      <c r="T464" s="152">
        <v>2704.7276000000002</v>
      </c>
      <c r="U464" s="34">
        <v>2304.7276000000002</v>
      </c>
    </row>
    <row r="465" spans="1:21" s="153" customFormat="1" ht="22.5" x14ac:dyDescent="0.25">
      <c r="A465" s="147">
        <v>286</v>
      </c>
      <c r="B465" s="148" t="s">
        <v>373</v>
      </c>
      <c r="C465" s="148" t="s">
        <v>374</v>
      </c>
      <c r="D465" s="27">
        <v>15</v>
      </c>
      <c r="E465" s="105">
        <v>263.56</v>
      </c>
      <c r="F465" s="155">
        <f t="shared" si="101"/>
        <v>3953.4</v>
      </c>
      <c r="G465" s="155">
        <v>400</v>
      </c>
      <c r="H465" s="155"/>
      <c r="I465" s="34">
        <f>VLOOKUP($F$465,Tabisr,1)</f>
        <v>3124.36</v>
      </c>
      <c r="J465" s="150">
        <f t="shared" si="102"/>
        <v>829.04</v>
      </c>
      <c r="K465" s="151">
        <f>VLOOKUP($F$465,Tabisr,4)</f>
        <v>0.10879999999999999</v>
      </c>
      <c r="L465" s="34">
        <f t="shared" si="89"/>
        <v>90.199551999999997</v>
      </c>
      <c r="M465" s="34">
        <f>VLOOKUP($F$465,Tabisr,3)</f>
        <v>183.45</v>
      </c>
      <c r="N465" s="35">
        <f t="shared" si="90"/>
        <v>273.64955199999997</v>
      </c>
      <c r="O465" s="34">
        <f>VLOOKUP($F$465,Tabsub,3)</f>
        <v>0</v>
      </c>
      <c r="P465" s="107">
        <v>0</v>
      </c>
      <c r="Q465" s="107">
        <v>0</v>
      </c>
      <c r="R465" s="107">
        <v>0</v>
      </c>
      <c r="S465" s="107">
        <v>0</v>
      </c>
      <c r="T465" s="152">
        <v>2679.7504479999998</v>
      </c>
      <c r="U465" s="34">
        <v>2279.7504479999998</v>
      </c>
    </row>
    <row r="466" spans="1:21" x14ac:dyDescent="0.25">
      <c r="A466" s="24">
        <v>287</v>
      </c>
      <c r="B466" s="25" t="s">
        <v>316</v>
      </c>
      <c r="C466" s="25" t="s">
        <v>159</v>
      </c>
      <c r="D466" s="27">
        <v>15</v>
      </c>
      <c r="E466" s="103">
        <v>317.87</v>
      </c>
      <c r="F466" s="28">
        <f t="shared" si="101"/>
        <v>4768.05</v>
      </c>
      <c r="G466" s="28">
        <v>400</v>
      </c>
      <c r="H466" s="28"/>
      <c r="I466" s="28">
        <f>VLOOKUP($F$466,Tabisr,1)</f>
        <v>3124.36</v>
      </c>
      <c r="J466" s="29">
        <f t="shared" si="102"/>
        <v>1643.69</v>
      </c>
      <c r="K466" s="31">
        <f>VLOOKUP($F$466,Tabisr,4)</f>
        <v>0.10879999999999999</v>
      </c>
      <c r="L466" s="34">
        <f t="shared" si="89"/>
        <v>178.833472</v>
      </c>
      <c r="M466" s="34">
        <f>VLOOKUP($F$466,Tabisr,3)</f>
        <v>183.45</v>
      </c>
      <c r="N466" s="35">
        <f t="shared" si="90"/>
        <v>362.28347199999996</v>
      </c>
      <c r="O466" s="34">
        <f>VLOOKUP($F$466,Tabsub,3)</f>
        <v>0</v>
      </c>
      <c r="P466" s="107">
        <v>0</v>
      </c>
      <c r="Q466" s="107">
        <v>0</v>
      </c>
      <c r="R466" s="107">
        <v>0</v>
      </c>
      <c r="S466" s="107">
        <v>0</v>
      </c>
      <c r="T466" s="29">
        <v>4805.7665280000001</v>
      </c>
      <c r="U466" s="29">
        <v>4405.7665280000001</v>
      </c>
    </row>
    <row r="467" spans="1:21" x14ac:dyDescent="0.25">
      <c r="A467" s="24">
        <v>288</v>
      </c>
      <c r="B467" s="25" t="s">
        <v>235</v>
      </c>
      <c r="C467" s="25" t="s">
        <v>159</v>
      </c>
      <c r="D467" s="27">
        <v>15</v>
      </c>
      <c r="E467" s="103">
        <v>317.87</v>
      </c>
      <c r="F467" s="107">
        <f t="shared" si="101"/>
        <v>4768.05</v>
      </c>
      <c r="G467" s="107">
        <v>400</v>
      </c>
      <c r="H467" s="107"/>
      <c r="I467" s="34">
        <f>VLOOKUP($F$467,Tabisr,1)</f>
        <v>3124.36</v>
      </c>
      <c r="J467" s="36">
        <f t="shared" si="102"/>
        <v>1643.69</v>
      </c>
      <c r="K467" s="37">
        <f>VLOOKUP($F$467,Tabisr,4)</f>
        <v>0.10879999999999999</v>
      </c>
      <c r="L467" s="34">
        <f t="shared" si="89"/>
        <v>178.833472</v>
      </c>
      <c r="M467" s="34">
        <f>VLOOKUP($F$467,Tabisr,3)</f>
        <v>183.45</v>
      </c>
      <c r="N467" s="35">
        <f t="shared" si="90"/>
        <v>362.28347199999996</v>
      </c>
      <c r="O467" s="34">
        <f>VLOOKUP($F$467,Tabsub,3)</f>
        <v>0</v>
      </c>
      <c r="P467" s="107">
        <v>0</v>
      </c>
      <c r="Q467" s="107">
        <v>0</v>
      </c>
      <c r="R467" s="107">
        <v>0</v>
      </c>
      <c r="S467" s="107">
        <v>0</v>
      </c>
      <c r="T467" s="29">
        <v>3405.7665280000001</v>
      </c>
      <c r="U467" s="34">
        <v>3005.7665280000001</v>
      </c>
    </row>
    <row r="468" spans="1:21" x14ac:dyDescent="0.25">
      <c r="A468" s="24">
        <v>289</v>
      </c>
      <c r="B468" s="25" t="s">
        <v>232</v>
      </c>
      <c r="C468" s="18" t="s">
        <v>159</v>
      </c>
      <c r="D468" s="106"/>
      <c r="E468" s="103"/>
      <c r="F468" s="107"/>
      <c r="G468" s="107"/>
      <c r="H468" s="107"/>
      <c r="I468" s="34"/>
      <c r="J468" s="36"/>
      <c r="K468" s="37"/>
      <c r="L468" s="34"/>
      <c r="M468" s="34"/>
      <c r="N468" s="35"/>
      <c r="O468" s="34"/>
      <c r="P468" s="107">
        <v>0</v>
      </c>
      <c r="Q468" s="107">
        <v>0</v>
      </c>
      <c r="R468" s="107">
        <v>0</v>
      </c>
      <c r="S468" s="107">
        <v>0</v>
      </c>
      <c r="T468" s="29">
        <v>0</v>
      </c>
      <c r="U468" s="34">
        <v>0</v>
      </c>
    </row>
    <row r="469" spans="1:21" x14ac:dyDescent="0.25">
      <c r="A469" s="24">
        <v>290</v>
      </c>
      <c r="B469" s="25" t="s">
        <v>232</v>
      </c>
      <c r="C469" s="18" t="s">
        <v>159</v>
      </c>
      <c r="D469" s="106"/>
      <c r="E469" s="104"/>
      <c r="F469" s="107"/>
      <c r="G469" s="107"/>
      <c r="H469" s="107"/>
      <c r="I469" s="34"/>
      <c r="J469" s="36"/>
      <c r="K469" s="37"/>
      <c r="L469" s="34"/>
      <c r="M469" s="34"/>
      <c r="N469" s="35"/>
      <c r="O469" s="107"/>
      <c r="P469" s="107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232</v>
      </c>
      <c r="C470" s="18" t="s">
        <v>159</v>
      </c>
      <c r="D470" s="106"/>
      <c r="E470" s="104"/>
      <c r="F470" s="107"/>
      <c r="G470" s="107"/>
      <c r="H470" s="107"/>
      <c r="I470" s="34"/>
      <c r="J470" s="36"/>
      <c r="K470" s="37"/>
      <c r="L470" s="34"/>
      <c r="M470" s="34"/>
      <c r="N470" s="35"/>
      <c r="O470" s="107"/>
      <c r="P470" s="107"/>
      <c r="Q470" s="46"/>
      <c r="R470" s="34"/>
      <c r="S470" s="34"/>
      <c r="T470" s="34"/>
      <c r="U470" s="34"/>
    </row>
    <row r="471" spans="1:21" x14ac:dyDescent="0.2">
      <c r="A471" s="94"/>
      <c r="B471" s="95"/>
      <c r="C471" s="95"/>
      <c r="D471" s="146"/>
      <c r="E471" s="146"/>
      <c r="F471" s="96">
        <v>188693.09999999992</v>
      </c>
      <c r="G471" s="96">
        <v>13600</v>
      </c>
      <c r="H471" s="96">
        <v>0</v>
      </c>
      <c r="I471" s="96"/>
      <c r="J471" s="96"/>
      <c r="K471" s="96"/>
      <c r="L471" s="96"/>
      <c r="M471" s="96"/>
      <c r="N471" s="97">
        <v>15730.307511999987</v>
      </c>
      <c r="O471" s="130">
        <v>0</v>
      </c>
      <c r="P471" s="96">
        <v>22670</v>
      </c>
      <c r="Q471" s="47">
        <v>11050</v>
      </c>
      <c r="R471" s="47">
        <v>1793.71</v>
      </c>
      <c r="S471" s="47">
        <v>0</v>
      </c>
      <c r="T471" s="47">
        <v>151049.08248800013</v>
      </c>
      <c r="U471" s="47">
        <v>137449.0824880001</v>
      </c>
    </row>
    <row r="472" spans="1:21" ht="12.75" thickBot="1" x14ac:dyDescent="0.3">
      <c r="A472" s="38"/>
      <c r="B472" s="39"/>
      <c r="C472" s="19"/>
      <c r="D472" s="40"/>
      <c r="E472" s="40"/>
      <c r="F472" s="47"/>
      <c r="G472" s="47"/>
      <c r="H472" s="47"/>
      <c r="I472" s="47"/>
      <c r="J472" s="47"/>
      <c r="K472" s="47"/>
      <c r="L472" s="47"/>
      <c r="M472" s="47"/>
      <c r="N472" s="48"/>
      <c r="O472" s="129"/>
      <c r="P472" s="47"/>
      <c r="Q472" s="47"/>
      <c r="R472" s="47"/>
      <c r="S472" s="47"/>
      <c r="T472" s="47"/>
      <c r="U472" s="47"/>
    </row>
    <row r="473" spans="1:21" ht="12.75" thickBot="1" x14ac:dyDescent="0.3">
      <c r="A473" s="38"/>
      <c r="B473" s="49"/>
      <c r="C473" s="19"/>
      <c r="D473" s="70"/>
      <c r="E473" s="70"/>
      <c r="F473" s="98">
        <v>1341938.625</v>
      </c>
      <c r="G473" s="98">
        <v>80400</v>
      </c>
      <c r="H473" s="98">
        <v>4653.9787500000002</v>
      </c>
      <c r="I473" s="98">
        <v>31878.83</v>
      </c>
      <c r="J473" s="98">
        <v>11561.770000000004</v>
      </c>
      <c r="K473" s="98">
        <v>1.0264</v>
      </c>
      <c r="L473" s="98">
        <v>1534.1216960000002</v>
      </c>
      <c r="M473" s="98">
        <v>2350.9499999999998</v>
      </c>
      <c r="N473" s="99">
        <v>129824.45975199998</v>
      </c>
      <c r="O473" s="131">
        <v>2807.6999999999994</v>
      </c>
      <c r="P473" s="98">
        <v>71190</v>
      </c>
      <c r="Q473" s="98">
        <v>55243</v>
      </c>
      <c r="R473" s="98">
        <v>5494.79</v>
      </c>
      <c r="S473" s="98">
        <v>3000</v>
      </c>
      <c r="T473" s="98">
        <v>1165048.053998</v>
      </c>
      <c r="U473" s="100">
        <v>1084648.0539980002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133</v>
      </c>
      <c r="B2" s="1"/>
      <c r="C2" s="1"/>
      <c r="D2" s="1"/>
      <c r="E2" s="1"/>
      <c r="F2" s="1"/>
      <c r="H2" s="1" t="s">
        <v>434</v>
      </c>
      <c r="I2" s="1"/>
      <c r="J2" s="1"/>
      <c r="K2" s="1"/>
      <c r="L2" s="1"/>
      <c r="M2" s="1"/>
    </row>
    <row r="3" spans="1:13" x14ac:dyDescent="0.25">
      <c r="A3" s="1" t="s">
        <v>435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437</v>
      </c>
      <c r="B4" s="4"/>
      <c r="C4" s="4"/>
      <c r="D4" s="4"/>
      <c r="E4" s="4"/>
      <c r="F4" s="4"/>
      <c r="H4" s="1" t="s">
        <v>134</v>
      </c>
      <c r="I4" s="1"/>
      <c r="J4" s="1"/>
      <c r="K4" s="1"/>
      <c r="L4" s="1"/>
      <c r="M4" s="3"/>
    </row>
    <row r="5" spans="1:13" x14ac:dyDescent="0.25">
      <c r="A5" s="1" t="s">
        <v>436</v>
      </c>
      <c r="B5" s="1"/>
      <c r="C5" s="1"/>
      <c r="D5" s="1"/>
      <c r="E5" s="1"/>
      <c r="F5" s="1"/>
      <c r="H5" s="1" t="s">
        <v>135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136</v>
      </c>
      <c r="C8" s="5" t="s">
        <v>137</v>
      </c>
      <c r="D8" s="5" t="s">
        <v>138</v>
      </c>
      <c r="E8" s="5" t="s">
        <v>139</v>
      </c>
      <c r="H8" s="3"/>
      <c r="I8" s="5" t="s">
        <v>140</v>
      </c>
      <c r="J8" s="5" t="s">
        <v>141</v>
      </c>
      <c r="K8" s="5" t="s">
        <v>142</v>
      </c>
      <c r="L8" s="3"/>
      <c r="M8" s="3"/>
    </row>
    <row r="9" spans="1:13" x14ac:dyDescent="0.25">
      <c r="B9" s="5" t="s">
        <v>143</v>
      </c>
      <c r="C9" s="5" t="s">
        <v>144</v>
      </c>
      <c r="D9" s="5" t="s">
        <v>145</v>
      </c>
      <c r="E9" s="5" t="s">
        <v>146</v>
      </c>
      <c r="H9" s="3"/>
      <c r="I9" s="5" t="s">
        <v>147</v>
      </c>
      <c r="J9" s="5" t="s">
        <v>147</v>
      </c>
      <c r="K9" s="5" t="s">
        <v>148</v>
      </c>
      <c r="L9" s="3"/>
      <c r="M9" s="3"/>
    </row>
    <row r="10" spans="1:13" x14ac:dyDescent="0.25">
      <c r="B10" s="6" t="s">
        <v>149</v>
      </c>
      <c r="C10" s="6" t="s">
        <v>149</v>
      </c>
      <c r="D10" s="6" t="s">
        <v>149</v>
      </c>
      <c r="E10" s="6" t="s">
        <v>150</v>
      </c>
    </row>
    <row r="11" spans="1:13" x14ac:dyDescent="0.25">
      <c r="B11" s="83">
        <v>0.01</v>
      </c>
      <c r="C11" s="86">
        <v>368.1</v>
      </c>
      <c r="D11" s="79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3">
        <v>368.11</v>
      </c>
      <c r="C12" s="80">
        <v>3124.35</v>
      </c>
      <c r="D12" s="87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2">
        <v>3124.36</v>
      </c>
      <c r="C13" s="81">
        <v>5490.75</v>
      </c>
      <c r="D13" s="87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2">
        <v>5490.76</v>
      </c>
      <c r="C14" s="80">
        <v>6382.8</v>
      </c>
      <c r="D14" s="87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4">
        <v>6382.81</v>
      </c>
      <c r="C15" s="80">
        <v>7641.9</v>
      </c>
      <c r="D15" s="87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2">
        <v>7641.91</v>
      </c>
      <c r="C16" s="80">
        <v>15412.8</v>
      </c>
      <c r="D16" s="88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4">
        <v>15412.81</v>
      </c>
      <c r="C17" s="85">
        <v>24292.65</v>
      </c>
      <c r="D17" s="87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2">
        <v>24292.66</v>
      </c>
      <c r="C18" s="81">
        <v>46378.5</v>
      </c>
      <c r="D18" s="87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2">
        <v>46378.51</v>
      </c>
      <c r="C19" s="80">
        <v>61838.1</v>
      </c>
      <c r="D19" s="87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2">
        <v>61838.11</v>
      </c>
      <c r="C20" s="80">
        <v>185514.3</v>
      </c>
      <c r="D20" s="87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2">
        <v>185514.31</v>
      </c>
      <c r="C21" s="83" t="s">
        <v>151</v>
      </c>
      <c r="D21" s="87">
        <v>58180.35</v>
      </c>
      <c r="E21" s="8">
        <v>0.35</v>
      </c>
      <c r="F21" s="9"/>
      <c r="I21" s="7">
        <v>3642.61</v>
      </c>
      <c r="J21" s="3" t="s">
        <v>151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2024-01-23T16:19:34Z</dcterms:modified>
</cp:coreProperties>
</file>